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EDUtemps/FNSACC601 -Prepare and administer tax documentation for legal entities/FNSACC601 Assessment 2/"/>
    </mc:Choice>
  </mc:AlternateContent>
  <xr:revisionPtr revIDLastSave="200" documentId="8_{BAB82BCF-987B-4889-AFC8-B0870F6BA6C5}" xr6:coauthVersionLast="47" xr6:coauthVersionMax="47" xr10:uidLastSave="{0E6B14BE-7A6D-4E31-B5B2-BBAC7E729D4E}"/>
  <bookViews>
    <workbookView xWindow="-108" yWindow="-108" windowWidth="23256" windowHeight="12576" xr2:uid="{00000000-000D-0000-FFFF-FFFF00000000}"/>
  </bookViews>
  <sheets>
    <sheet name="Trial Balance" sheetId="3" r:id="rId1"/>
    <sheet name="Asset Regist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I23" i="2"/>
  <c r="C34" i="2"/>
  <c r="C23" i="2"/>
  <c r="D25" i="2" s="1"/>
  <c r="K62" i="3"/>
  <c r="H74" i="3"/>
  <c r="G76" i="3"/>
  <c r="G75" i="3"/>
  <c r="G74" i="3"/>
  <c r="G46" i="3"/>
  <c r="G71" i="3" s="1"/>
  <c r="G72" i="3" s="1"/>
  <c r="G37" i="3"/>
  <c r="C33" i="2"/>
  <c r="I20" i="2"/>
  <c r="L30" i="3"/>
  <c r="L29" i="3"/>
  <c r="L28" i="3"/>
  <c r="L27" i="3"/>
  <c r="L26" i="3"/>
  <c r="L25" i="3"/>
  <c r="L24" i="3"/>
  <c r="L23" i="3"/>
  <c r="L12" i="3"/>
  <c r="L11" i="3"/>
  <c r="L7" i="3"/>
  <c r="D23" i="2"/>
  <c r="G19" i="2"/>
  <c r="G18" i="2"/>
  <c r="G17" i="2"/>
  <c r="G16" i="2"/>
  <c r="G15" i="2"/>
  <c r="G14" i="2"/>
  <c r="G13" i="2"/>
  <c r="G11" i="2"/>
  <c r="G23" i="2" s="1"/>
  <c r="C31" i="2" s="1"/>
  <c r="L19" i="3" l="1"/>
  <c r="L34" i="3"/>
  <c r="L36" i="3" l="1"/>
</calcChain>
</file>

<file path=xl/sharedStrings.xml><?xml version="1.0" encoding="utf-8"?>
<sst xmlns="http://schemas.openxmlformats.org/spreadsheetml/2006/main" count="288" uniqueCount="193">
  <si>
    <t>Concord Mechanical Workshop Pty Ltd</t>
  </si>
  <si>
    <t>9 Edward Bennett Drive Concord NSW 2538</t>
  </si>
  <si>
    <t>02 9740 5641</t>
  </si>
  <si>
    <t>Account name</t>
  </si>
  <si>
    <t/>
  </si>
  <si>
    <t>1-1110</t>
  </si>
  <si>
    <t xml:space="preserve">Business Bank Account </t>
  </si>
  <si>
    <t>1-1160</t>
  </si>
  <si>
    <t>Petty Cash</t>
  </si>
  <si>
    <t>1-1200</t>
  </si>
  <si>
    <t>Accounts Receivable</t>
  </si>
  <si>
    <t>1-1962</t>
  </si>
  <si>
    <t>Deposits To Suppliers</t>
  </si>
  <si>
    <t>Asset</t>
  </si>
  <si>
    <t>1-2110</t>
  </si>
  <si>
    <t>Plant &amp; Equipment</t>
  </si>
  <si>
    <t>1-2120</t>
  </si>
  <si>
    <t>Accum. Depr. Plant &amp; Equipment</t>
  </si>
  <si>
    <t>1-2510</t>
  </si>
  <si>
    <t>Motor Vehicles</t>
  </si>
  <si>
    <t>1-2520</t>
  </si>
  <si>
    <t>Accum. Depr Motor Vehicles</t>
  </si>
  <si>
    <t>2-1110</t>
  </si>
  <si>
    <t>Credit Card #1</t>
  </si>
  <si>
    <t>2-1140</t>
  </si>
  <si>
    <t>Accounts Payable</t>
  </si>
  <si>
    <t>2-1212</t>
  </si>
  <si>
    <t>GST Balance</t>
  </si>
  <si>
    <t>2-1350</t>
  </si>
  <si>
    <t>PAYG Withholding Payable</t>
  </si>
  <si>
    <t>2-1355</t>
  </si>
  <si>
    <t>Superannuation Payable</t>
  </si>
  <si>
    <t>2-1365</t>
  </si>
  <si>
    <t>ABN Withholding</t>
  </si>
  <si>
    <t>3-1000</t>
  </si>
  <si>
    <t>Owner's Funds Introduced/Personal Income</t>
  </si>
  <si>
    <t>4-1450</t>
  </si>
  <si>
    <t>Service Income</t>
  </si>
  <si>
    <t>5-2000</t>
  </si>
  <si>
    <t>Purchases</t>
  </si>
  <si>
    <t>6-1110</t>
  </si>
  <si>
    <t>Accounting &amp; Bookkeeping</t>
  </si>
  <si>
    <t>Expense</t>
  </si>
  <si>
    <t>6-1120</t>
  </si>
  <si>
    <t>Advertising &amp; Marketing</t>
  </si>
  <si>
    <t>6-1160</t>
  </si>
  <si>
    <t>Bank Fees</t>
  </si>
  <si>
    <t>6-1190</t>
  </si>
  <si>
    <t>Cleaning</t>
  </si>
  <si>
    <t>6-1240</t>
  </si>
  <si>
    <t>6-1300</t>
  </si>
  <si>
    <t>Depreciation</t>
  </si>
  <si>
    <t>6-1420</t>
  </si>
  <si>
    <t>Donations</t>
  </si>
  <si>
    <t>6-1430</t>
  </si>
  <si>
    <t>Electricity &amp; Gas</t>
  </si>
  <si>
    <t>6-1440</t>
  </si>
  <si>
    <t>Entertainment</t>
  </si>
  <si>
    <t>6-1450</t>
  </si>
  <si>
    <t>Filing Fees</t>
  </si>
  <si>
    <t>6-1470</t>
  </si>
  <si>
    <t>Freight, Courier &amp; Postage</t>
  </si>
  <si>
    <t>6-1550</t>
  </si>
  <si>
    <t>Insurance</t>
  </si>
  <si>
    <t>6-1620</t>
  </si>
  <si>
    <t>Legal Fees</t>
  </si>
  <si>
    <t>6-1640</t>
  </si>
  <si>
    <t>Merchant Fees</t>
  </si>
  <si>
    <t>6-1700</t>
  </si>
  <si>
    <t>Motor Vehicle Expenses</t>
  </si>
  <si>
    <t>6-3020</t>
  </si>
  <si>
    <t>Office Supplies</t>
  </si>
  <si>
    <t>6-4100</t>
  </si>
  <si>
    <t>Payroll - Wages &amp; Salaries</t>
  </si>
  <si>
    <t>6-4200</t>
  </si>
  <si>
    <t>Superannuation</t>
  </si>
  <si>
    <t>6-4280</t>
  </si>
  <si>
    <t>Printing &amp; Stationery</t>
  </si>
  <si>
    <t>6-4310</t>
  </si>
  <si>
    <t>Rent</t>
  </si>
  <si>
    <t>6-4320</t>
  </si>
  <si>
    <t>Repairs &amp; Maintenance</t>
  </si>
  <si>
    <t>6-4350</t>
  </si>
  <si>
    <t>Security</t>
  </si>
  <si>
    <t>6-4390</t>
  </si>
  <si>
    <t>Staff Amenities</t>
  </si>
  <si>
    <t>6-4450</t>
  </si>
  <si>
    <t>Sundry Expenses</t>
  </si>
  <si>
    <t>6-4460</t>
  </si>
  <si>
    <t>Telephone &amp; Internet</t>
  </si>
  <si>
    <t>6-4490</t>
  </si>
  <si>
    <t>Travel &amp; Accommodation</t>
  </si>
  <si>
    <t>6-4520</t>
  </si>
  <si>
    <t>Water expenses</t>
  </si>
  <si>
    <t>6-4530</t>
  </si>
  <si>
    <t>Work Cover</t>
  </si>
  <si>
    <t>8-1000</t>
  </si>
  <si>
    <t>Interest Received</t>
  </si>
  <si>
    <t>9-1000</t>
  </si>
  <si>
    <t>Interest Expense</t>
  </si>
  <si>
    <t>8-0050</t>
  </si>
  <si>
    <t>Government Subsidies</t>
  </si>
  <si>
    <t>8-1050</t>
  </si>
  <si>
    <t>FBT Employee Contributions</t>
  </si>
  <si>
    <t>9-2050</t>
  </si>
  <si>
    <t>FBT Expense</t>
  </si>
  <si>
    <t>Useful Life</t>
  </si>
  <si>
    <t>Yr 1 Dep</t>
  </si>
  <si>
    <t xml:space="preserve">Engine Oil Extractor Waste Oil Collector Oil Catcher Oil Suction Device 80 L </t>
  </si>
  <si>
    <t xml:space="preserve">GM-CT326 201Pc Tool Set &amp; Roller Cabinet Tool Box On Wheels </t>
  </si>
  <si>
    <t xml:space="preserve">4 post Car Hoist Oil Drip Trays Set Of 3 units </t>
  </si>
  <si>
    <t>3KW VFD 4HP Inverter Converts 240V 1 to 3 Phase Variable Speed Drive VSD Drive Inverter</t>
  </si>
  <si>
    <t xml:space="preserve">4 Post Car Hoist Jacking Plate To Suit YLPF-4500 Hoist </t>
  </si>
  <si>
    <t>Car Hoist Light Weight Aluminium Ramps To Suit AYL-4000 &amp; AYL-4000H 4 Post Car Hoists</t>
  </si>
  <si>
    <t xml:space="preserve">RJQ-3500 Air Operated 2 Tonne Pneumatic Car Hoist Rolling (Sliding) Jack </t>
  </si>
  <si>
    <t xml:space="preserve">2 Post Car Hoist Base Support, Reinforcement Plates </t>
  </si>
  <si>
    <t>Vehicle lift - YL-268 Base Plate Car Hoist 6.8 Ton Single Point Release, 3 Stage Lifting Arms</t>
  </si>
  <si>
    <t xml:space="preserve">Scissor Jack - YL635B SCISSOR LIFT 3.0 Ton </t>
  </si>
  <si>
    <t xml:space="preserve">Tyre Changer - Combination Vertical Truck &amp; Car Tyre Changer DS-588 </t>
  </si>
  <si>
    <t>Car Hoist - RJQ-3500 Air Operated 2 Ton Pneumatic Car Hoist Rolling (Sliding) Jack</t>
  </si>
  <si>
    <t>Wheel aligner - V3D-SL 3D Car Wheel Aligner, Laser Wheel Alignment Machine With Cabinet</t>
  </si>
  <si>
    <t xml:space="preserve">Wheel Balancer - Truck, Bus and Car Wheel Balancer With Air Assist Lift </t>
  </si>
  <si>
    <t>Prime Cost method of depreciation applied</t>
  </si>
  <si>
    <t>ASSETS</t>
  </si>
  <si>
    <t>Bad Debts</t>
  </si>
  <si>
    <t>6-1180</t>
  </si>
  <si>
    <t>6-1460</t>
  </si>
  <si>
    <t>Fines and Penalties</t>
  </si>
  <si>
    <t>6-1630</t>
  </si>
  <si>
    <t>Machinery Expensed</t>
  </si>
  <si>
    <t>6-4220</t>
  </si>
  <si>
    <t>Super Guarantee Charge</t>
  </si>
  <si>
    <t>6-4230</t>
  </si>
  <si>
    <t>Super Guarantee Charge Interest</t>
  </si>
  <si>
    <t>Tools under $100 instant write off.</t>
  </si>
  <si>
    <t>6-4470</t>
  </si>
  <si>
    <t>6 month depreciation $1945.24</t>
  </si>
  <si>
    <t>Total Depreciation to be included in the accounts</t>
  </si>
  <si>
    <t>Machinery</t>
  </si>
  <si>
    <t>Motor Vehicle</t>
  </si>
  <si>
    <t>Trial balance report</t>
  </si>
  <si>
    <t>Jun 2022</t>
  </si>
  <si>
    <t>Generated 14 Mar 2023 11:19:58</t>
  </si>
  <si>
    <t>Account no</t>
  </si>
  <si>
    <t>YTD Debit ($)</t>
  </si>
  <si>
    <t>YTD Credit ($)</t>
  </si>
  <si>
    <t>1-1211</t>
  </si>
  <si>
    <t>Prepaid Expenses</t>
  </si>
  <si>
    <t>2-1555</t>
  </si>
  <si>
    <t>Accrued Wages</t>
  </si>
  <si>
    <t>2-1610</t>
  </si>
  <si>
    <t>Annual Leave Provision</t>
  </si>
  <si>
    <t>2-1620</t>
  </si>
  <si>
    <t>Personal Leave Provision</t>
  </si>
  <si>
    <t>3-3000</t>
  </si>
  <si>
    <t>Share Capital - J Edwards (50 Shares)</t>
  </si>
  <si>
    <t>8-1100</t>
  </si>
  <si>
    <t xml:space="preserve">Rent from adjoining vacant land  </t>
  </si>
  <si>
    <t>Grand total</t>
  </si>
  <si>
    <t>Net profit</t>
  </si>
  <si>
    <t>Car Lease Expenses</t>
  </si>
  <si>
    <t>Calculation of 6 in Company Return</t>
  </si>
  <si>
    <t>INCOME</t>
  </si>
  <si>
    <t>(A) ABN Withholding</t>
  </si>
  <si>
    <t>Total Gross payments where ABN not quoted</t>
  </si>
  <si>
    <t>(c) Services Income</t>
  </si>
  <si>
    <t>Less: no ABN Gross</t>
  </si>
  <si>
    <t>(F)</t>
  </si>
  <si>
    <t>(G)</t>
  </si>
  <si>
    <t>(I)</t>
  </si>
  <si>
    <t>(Q)</t>
  </si>
  <si>
    <t>Total Income</t>
  </si>
  <si>
    <t>EXPENSES</t>
  </si>
  <si>
    <t>(A)</t>
  </si>
  <si>
    <t>(D)</t>
  </si>
  <si>
    <t>(H)</t>
  </si>
  <si>
    <t>(V)</t>
  </si>
  <si>
    <t>(X)</t>
  </si>
  <si>
    <t>(Y)</t>
  </si>
  <si>
    <t>(Z)</t>
  </si>
  <si>
    <t>(S)</t>
  </si>
  <si>
    <t>(T)</t>
  </si>
  <si>
    <t>Total Profit &amp; Loss</t>
  </si>
  <si>
    <t>Write off expenses</t>
  </si>
  <si>
    <t>Assets</t>
  </si>
  <si>
    <t xml:space="preserve">Non deductable (7) </t>
  </si>
  <si>
    <t>Calculation of 7 in Company Return</t>
  </si>
  <si>
    <t>(W)</t>
  </si>
  <si>
    <t>(E)</t>
  </si>
  <si>
    <t xml:space="preserve">Total </t>
  </si>
  <si>
    <t>Liz Should this be included in (R )</t>
  </si>
  <si>
    <t>CA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</si>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</sst>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5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4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39" fontId="1" fillId="0" borderId="0" xfId="0" applyNumberFormat="1" applyFont="1" applyAlignment="1">
      <alignment horizontal="right"/>
    </xf>
    <xf numFmtId="39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/>
    <xf numFmtId="44" fontId="6" fillId="0" borderId="0" xfId="1" applyFont="1" applyAlignment="1">
      <alignment horizontal="right"/>
    </xf>
    <xf numFmtId="44" fontId="5" fillId="0" borderId="0" xfId="1" applyFont="1"/>
    <xf numFmtId="44" fontId="6" fillId="0" borderId="0" xfId="1" applyFont="1"/>
    <xf numFmtId="0" fontId="6" fillId="0" borderId="0" xfId="0" quotePrefix="1" applyFont="1"/>
    <xf numFmtId="44" fontId="5" fillId="0" borderId="2" xfId="1" applyFont="1" applyBorder="1"/>
    <xf numFmtId="39" fontId="6" fillId="2" borderId="0" xfId="0" applyNumberFormat="1" applyFont="1" applyFill="1"/>
    <xf numFmtId="164" fontId="6" fillId="2" borderId="0" xfId="0" applyNumberFormat="1" applyFont="1" applyFill="1"/>
    <xf numFmtId="39" fontId="6" fillId="0" borderId="2" xfId="0" applyNumberFormat="1" applyFont="1" applyBorder="1"/>
    <xf numFmtId="39" fontId="6" fillId="0" borderId="0" xfId="0" applyNumberFormat="1" applyFont="1"/>
    <xf numFmtId="44" fontId="6" fillId="0" borderId="0" xfId="0" applyNumberFormat="1" applyFont="1"/>
    <xf numFmtId="4" fontId="0" fillId="2" borderId="0" xfId="0" applyNumberFormat="1" applyFill="1"/>
    <xf numFmtId="4" fontId="0" fillId="3" borderId="0" xfId="0" applyNumberFormat="1" applyFill="1"/>
    <xf numFmtId="2" fontId="3" fillId="0" borderId="0" xfId="0" applyNumberFormat="1" applyFont="1"/>
    <xf numFmtId="39" fontId="0" fillId="4" borderId="0" xfId="0" applyNumberFormat="1" applyFill="1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/>
    <xf numFmtId="2" fontId="6" fillId="0" borderId="0" xfId="0" applyNumberFormat="1" applyFont="1"/>
    <xf numFmtId="0" fontId="0" fillId="5" borderId="0" xfId="0" applyFill="1"/>
    <xf numFmtId="39" fontId="0" fillId="5" borderId="0" xfId="0" applyNumberFormat="1" applyFill="1" applyAlignment="1">
      <alignment horizontal="right"/>
    </xf>
    <xf numFmtId="4" fontId="0" fillId="6" borderId="0" xfId="0" applyNumberFormat="1" applyFill="1"/>
    <xf numFmtId="0" fontId="0" fillId="0" borderId="0" xfId="0"/>
    <xf numFmtId="0" fontId="2" fillId="0" borderId="0" xfId="0" applyFont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5E6D-C96A-4F5E-AF15-5E0B70DC16A0}">
  <dimension ref="B1:L76"/>
  <sheetViews>
    <sheetView tabSelected="1" topLeftCell="A4" workbookViewId="0">
      <selection activeCell="C62" sqref="C62"/>
    </sheetView>
  </sheetViews>
  <sheetFormatPr defaultRowHeight="14.4" x14ac:dyDescent="0.3"/>
  <cols>
    <col min="2" max="2" width="13.77734375" customWidth="1"/>
    <col min="3" max="3" width="37" customWidth="1"/>
    <col min="4" max="4" width="12.21875" bestFit="1" customWidth="1"/>
    <col min="5" max="5" width="12.88671875" bestFit="1" customWidth="1"/>
    <col min="6" max="6" width="9" customWidth="1"/>
    <col min="7" max="7" width="30.33203125" customWidth="1"/>
    <col min="8" max="8" width="18.6640625" customWidth="1"/>
    <col min="9" max="9" width="26.109375" customWidth="1"/>
    <col min="12" max="12" width="30.44140625" customWidth="1"/>
  </cols>
  <sheetData>
    <row r="1" spans="2:12" ht="19.8" x14ac:dyDescent="0.4">
      <c r="B1" s="34" t="s">
        <v>140</v>
      </c>
      <c r="C1" s="33"/>
      <c r="D1" s="33"/>
      <c r="E1" s="33"/>
      <c r="F1" s="33"/>
    </row>
    <row r="2" spans="2:12" ht="19.8" x14ac:dyDescent="0.4">
      <c r="B2" s="34" t="s">
        <v>0</v>
      </c>
      <c r="C2" s="33"/>
      <c r="D2" s="33"/>
      <c r="E2" s="33"/>
      <c r="F2" s="33"/>
    </row>
    <row r="3" spans="2:12" x14ac:dyDescent="0.3">
      <c r="B3" s="33" t="s">
        <v>1</v>
      </c>
      <c r="C3" s="33"/>
      <c r="D3" s="33"/>
      <c r="E3" s="33"/>
      <c r="F3" s="33"/>
    </row>
    <row r="4" spans="2:12" x14ac:dyDescent="0.3">
      <c r="B4" s="33" t="s">
        <v>2</v>
      </c>
      <c r="C4" s="33"/>
      <c r="D4" s="33"/>
      <c r="E4" s="33"/>
      <c r="F4" s="33"/>
      <c r="G4" s="11" t="s">
        <v>186</v>
      </c>
      <c r="I4" s="11" t="s">
        <v>161</v>
      </c>
      <c r="J4" s="12"/>
      <c r="K4" s="12"/>
      <c r="L4" s="12"/>
    </row>
    <row r="5" spans="2:12" x14ac:dyDescent="0.3">
      <c r="B5" s="35" t="s">
        <v>141</v>
      </c>
      <c r="C5" s="33"/>
      <c r="D5" s="33"/>
      <c r="E5" s="33"/>
      <c r="F5" s="33"/>
      <c r="I5" s="11" t="s">
        <v>162</v>
      </c>
      <c r="J5" s="12"/>
      <c r="K5" s="12"/>
      <c r="L5" s="12"/>
    </row>
    <row r="6" spans="2:12" x14ac:dyDescent="0.3">
      <c r="B6" s="33" t="s">
        <v>142</v>
      </c>
      <c r="C6" s="33"/>
      <c r="D6" s="33"/>
      <c r="E6" s="33"/>
      <c r="F6" s="33"/>
      <c r="I6" s="12" t="s">
        <v>163</v>
      </c>
      <c r="J6" s="12"/>
      <c r="K6" s="12"/>
      <c r="L6" s="13">
        <v>2500</v>
      </c>
    </row>
    <row r="7" spans="2:12" x14ac:dyDescent="0.3">
      <c r="B7" s="1" t="s">
        <v>143</v>
      </c>
      <c r="C7" s="1" t="s">
        <v>3</v>
      </c>
      <c r="D7" s="9" t="s">
        <v>144</v>
      </c>
      <c r="E7" s="9" t="s">
        <v>145</v>
      </c>
      <c r="G7" s="12" t="s">
        <v>185</v>
      </c>
      <c r="I7" s="12" t="s">
        <v>164</v>
      </c>
      <c r="J7" s="12"/>
      <c r="K7" s="12"/>
      <c r="L7" s="14">
        <f>(L6/47)*100</f>
        <v>5319.1489361702124</v>
      </c>
    </row>
    <row r="8" spans="2:12" x14ac:dyDescent="0.3">
      <c r="B8" s="1" t="s">
        <v>4</v>
      </c>
      <c r="C8" s="1" t="s">
        <v>4</v>
      </c>
      <c r="D8" s="9" t="s">
        <v>4</v>
      </c>
      <c r="E8" s="9" t="s">
        <v>4</v>
      </c>
      <c r="I8" s="12"/>
      <c r="J8" s="12"/>
      <c r="K8" s="12"/>
      <c r="L8" s="15"/>
    </row>
    <row r="9" spans="2:12" x14ac:dyDescent="0.3">
      <c r="B9" t="s">
        <v>5</v>
      </c>
      <c r="C9" t="s">
        <v>6</v>
      </c>
      <c r="D9" s="10">
        <v>23000.5</v>
      </c>
      <c r="E9" s="10" t="s">
        <v>4</v>
      </c>
      <c r="F9" t="s">
        <v>191</v>
      </c>
      <c r="I9" s="12"/>
      <c r="J9" s="12"/>
      <c r="K9" s="12"/>
      <c r="L9" s="15"/>
    </row>
    <row r="10" spans="2:12" x14ac:dyDescent="0.3">
      <c r="B10" t="s">
        <v>7</v>
      </c>
      <c r="C10" t="s">
        <v>8</v>
      </c>
      <c r="D10" s="10">
        <v>250</v>
      </c>
      <c r="E10" s="10" t="s">
        <v>4</v>
      </c>
      <c r="F10" t="s">
        <v>191</v>
      </c>
      <c r="I10" s="16" t="s">
        <v>165</v>
      </c>
      <c r="J10" s="12"/>
      <c r="K10" s="12"/>
      <c r="L10" s="15">
        <v>330000</v>
      </c>
    </row>
    <row r="11" spans="2:12" x14ac:dyDescent="0.3">
      <c r="B11" t="s">
        <v>9</v>
      </c>
      <c r="C11" t="s">
        <v>10</v>
      </c>
      <c r="D11" s="10">
        <v>5500</v>
      </c>
      <c r="E11" s="10" t="s">
        <v>4</v>
      </c>
      <c r="F11" t="s">
        <v>191</v>
      </c>
      <c r="I11" s="12" t="s">
        <v>166</v>
      </c>
      <c r="J11" s="12"/>
      <c r="K11" s="12"/>
      <c r="L11" s="15">
        <f>(L6/47)*100</f>
        <v>5319.1489361702124</v>
      </c>
    </row>
    <row r="12" spans="2:12" x14ac:dyDescent="0.3">
      <c r="B12" t="s">
        <v>146</v>
      </c>
      <c r="C12" t="s">
        <v>147</v>
      </c>
      <c r="D12" s="10">
        <v>5000</v>
      </c>
      <c r="E12" s="10" t="s">
        <v>4</v>
      </c>
      <c r="F12" t="s">
        <v>191</v>
      </c>
      <c r="I12" s="12"/>
      <c r="J12" s="12"/>
      <c r="K12" s="12"/>
      <c r="L12" s="17">
        <f>L10-L11</f>
        <v>324680.85106382979</v>
      </c>
    </row>
    <row r="13" spans="2:12" x14ac:dyDescent="0.3">
      <c r="B13" s="30" t="s">
        <v>11</v>
      </c>
      <c r="C13" s="30" t="s">
        <v>12</v>
      </c>
      <c r="D13" s="31">
        <v>2585</v>
      </c>
      <c r="E13" s="10" t="s">
        <v>4</v>
      </c>
      <c r="F13" t="s">
        <v>191</v>
      </c>
      <c r="G13" s="12" t="s">
        <v>190</v>
      </c>
      <c r="I13" s="12"/>
      <c r="J13" s="12"/>
      <c r="K13" s="12"/>
      <c r="L13" s="15"/>
    </row>
    <row r="14" spans="2:12" x14ac:dyDescent="0.3">
      <c r="B14" t="s">
        <v>14</v>
      </c>
      <c r="C14" t="s">
        <v>15</v>
      </c>
      <c r="D14" s="10">
        <v>34500</v>
      </c>
      <c r="E14" s="10" t="s">
        <v>4</v>
      </c>
      <c r="I14" s="12" t="s">
        <v>167</v>
      </c>
      <c r="J14" s="12"/>
      <c r="K14" s="12"/>
      <c r="L14" s="15">
        <v>125</v>
      </c>
    </row>
    <row r="15" spans="2:12" x14ac:dyDescent="0.3">
      <c r="B15" t="s">
        <v>16</v>
      </c>
      <c r="C15" t="s">
        <v>17</v>
      </c>
      <c r="D15" s="10">
        <v>1945.24</v>
      </c>
      <c r="E15" s="10" t="s">
        <v>4</v>
      </c>
      <c r="I15" s="12" t="s">
        <v>168</v>
      </c>
      <c r="J15" s="12"/>
      <c r="K15" s="12"/>
      <c r="L15" s="15">
        <v>38643.72</v>
      </c>
    </row>
    <row r="16" spans="2:12" x14ac:dyDescent="0.3">
      <c r="B16" t="s">
        <v>18</v>
      </c>
      <c r="C16" t="s">
        <v>19</v>
      </c>
      <c r="D16" s="10">
        <v>51791</v>
      </c>
      <c r="E16" s="10" t="s">
        <v>4</v>
      </c>
      <c r="I16" s="12" t="s">
        <v>169</v>
      </c>
      <c r="J16" s="12"/>
      <c r="K16" s="12"/>
      <c r="L16" s="15">
        <v>3500</v>
      </c>
    </row>
    <row r="17" spans="2:12" x14ac:dyDescent="0.3">
      <c r="B17" t="s">
        <v>20</v>
      </c>
      <c r="C17" t="s">
        <v>21</v>
      </c>
      <c r="D17" s="10">
        <v>6473.88</v>
      </c>
      <c r="E17" s="10" t="s">
        <v>4</v>
      </c>
      <c r="I17" s="12" t="s">
        <v>170</v>
      </c>
      <c r="J17" s="12"/>
      <c r="K17" s="12"/>
      <c r="L17" s="15">
        <v>2500</v>
      </c>
    </row>
    <row r="18" spans="2:12" x14ac:dyDescent="0.3">
      <c r="B18" t="s">
        <v>22</v>
      </c>
      <c r="C18" t="s">
        <v>23</v>
      </c>
      <c r="D18" s="10" t="s">
        <v>4</v>
      </c>
      <c r="E18" s="10">
        <v>2900</v>
      </c>
      <c r="F18" t="s">
        <v>192</v>
      </c>
      <c r="I18" s="12"/>
      <c r="J18" s="12"/>
      <c r="K18" s="12"/>
      <c r="L18" s="15"/>
    </row>
    <row r="19" spans="2:12" x14ac:dyDescent="0.3">
      <c r="B19" t="s">
        <v>24</v>
      </c>
      <c r="C19" t="s">
        <v>25</v>
      </c>
      <c r="D19" s="10" t="s">
        <v>4</v>
      </c>
      <c r="E19" s="10">
        <v>6780</v>
      </c>
      <c r="F19" t="s">
        <v>192</v>
      </c>
      <c r="I19" s="11" t="s">
        <v>171</v>
      </c>
      <c r="J19" s="11"/>
      <c r="K19" s="12"/>
      <c r="L19" s="17">
        <f>L7+L12+L14+L15+L16+L17</f>
        <v>374768.72</v>
      </c>
    </row>
    <row r="20" spans="2:12" x14ac:dyDescent="0.3">
      <c r="B20" t="s">
        <v>26</v>
      </c>
      <c r="C20" t="s">
        <v>27</v>
      </c>
      <c r="D20" s="10" t="s">
        <v>4</v>
      </c>
      <c r="E20" s="10">
        <v>7650</v>
      </c>
      <c r="F20" t="s">
        <v>192</v>
      </c>
    </row>
    <row r="21" spans="2:12" x14ac:dyDescent="0.3">
      <c r="B21" t="s">
        <v>28</v>
      </c>
      <c r="C21" t="s">
        <v>29</v>
      </c>
      <c r="D21" s="10" t="s">
        <v>4</v>
      </c>
      <c r="E21" s="10">
        <v>5400</v>
      </c>
      <c r="F21" t="s">
        <v>192</v>
      </c>
      <c r="I21" s="11" t="s">
        <v>172</v>
      </c>
      <c r="J21" s="12"/>
      <c r="K21" s="12"/>
      <c r="L21" s="12"/>
    </row>
    <row r="22" spans="2:12" x14ac:dyDescent="0.3">
      <c r="B22" t="s">
        <v>30</v>
      </c>
      <c r="C22" t="s">
        <v>31</v>
      </c>
      <c r="D22" s="10" t="s">
        <v>4</v>
      </c>
      <c r="E22" s="10">
        <v>10040</v>
      </c>
      <c r="F22" t="s">
        <v>192</v>
      </c>
      <c r="I22" s="12"/>
      <c r="J22" s="12"/>
      <c r="K22" s="12"/>
      <c r="L22" s="12"/>
    </row>
    <row r="23" spans="2:12" x14ac:dyDescent="0.3">
      <c r="B23" t="s">
        <v>32</v>
      </c>
      <c r="C23" t="s">
        <v>33</v>
      </c>
      <c r="D23" s="10" t="s">
        <v>4</v>
      </c>
      <c r="E23" s="10">
        <v>2500</v>
      </c>
      <c r="F23" t="s">
        <v>192</v>
      </c>
      <c r="I23" s="12" t="s">
        <v>173</v>
      </c>
      <c r="J23" s="12"/>
      <c r="K23" s="12"/>
      <c r="L23" s="18">
        <f>D30</f>
        <v>38750</v>
      </c>
    </row>
    <row r="24" spans="2:12" x14ac:dyDescent="0.3">
      <c r="B24" t="s">
        <v>148</v>
      </c>
      <c r="C24" t="s">
        <v>149</v>
      </c>
      <c r="D24" s="10" t="s">
        <v>4</v>
      </c>
      <c r="E24" s="10">
        <v>3500</v>
      </c>
      <c r="F24" t="s">
        <v>192</v>
      </c>
      <c r="I24" s="12" t="s">
        <v>174</v>
      </c>
      <c r="J24" s="12"/>
      <c r="K24" s="12"/>
      <c r="L24" s="18">
        <f>D51</f>
        <v>28866.5</v>
      </c>
    </row>
    <row r="25" spans="2:12" x14ac:dyDescent="0.3">
      <c r="B25" t="s">
        <v>150</v>
      </c>
      <c r="C25" t="s">
        <v>151</v>
      </c>
      <c r="D25" s="10" t="s">
        <v>4</v>
      </c>
      <c r="E25" s="10">
        <v>8000</v>
      </c>
      <c r="I25" s="12" t="s">
        <v>167</v>
      </c>
      <c r="J25" s="12"/>
      <c r="K25" s="12"/>
      <c r="L25" s="18">
        <f>D36</f>
        <v>4236.12</v>
      </c>
    </row>
    <row r="26" spans="2:12" x14ac:dyDescent="0.3">
      <c r="B26" t="s">
        <v>152</v>
      </c>
      <c r="C26" t="s">
        <v>153</v>
      </c>
      <c r="D26" s="10" t="s">
        <v>4</v>
      </c>
      <c r="E26" s="10">
        <v>4000</v>
      </c>
      <c r="I26" s="12" t="s">
        <v>175</v>
      </c>
      <c r="J26" s="12"/>
      <c r="K26" s="12"/>
      <c r="L26" s="18">
        <f>D12+D55</f>
        <v>12000</v>
      </c>
    </row>
    <row r="27" spans="2:12" x14ac:dyDescent="0.3">
      <c r="B27" t="s">
        <v>34</v>
      </c>
      <c r="C27" t="s">
        <v>35</v>
      </c>
      <c r="D27" s="10" t="s">
        <v>4</v>
      </c>
      <c r="E27" s="10">
        <v>164950</v>
      </c>
      <c r="I27" s="12" t="s">
        <v>176</v>
      </c>
      <c r="J27" s="12"/>
      <c r="K27" s="12"/>
      <c r="L27" s="18">
        <f>D69</f>
        <v>85</v>
      </c>
    </row>
    <row r="28" spans="2:12" x14ac:dyDescent="0.3">
      <c r="B28" t="s">
        <v>154</v>
      </c>
      <c r="C28" t="s">
        <v>155</v>
      </c>
      <c r="D28" s="10" t="s">
        <v>4</v>
      </c>
      <c r="E28" s="10">
        <v>50</v>
      </c>
      <c r="I28" s="12" t="s">
        <v>177</v>
      </c>
      <c r="J28" s="12"/>
      <c r="K28" s="12"/>
      <c r="L28" s="19">
        <f>D37</f>
        <v>8419.1200000000008</v>
      </c>
    </row>
    <row r="29" spans="2:12" x14ac:dyDescent="0.3">
      <c r="B29" t="s">
        <v>36</v>
      </c>
      <c r="C29" t="s">
        <v>37</v>
      </c>
      <c r="D29" s="10" t="s">
        <v>4</v>
      </c>
      <c r="E29" s="10">
        <v>330000</v>
      </c>
      <c r="I29" s="12" t="s">
        <v>178</v>
      </c>
      <c r="J29" s="12"/>
      <c r="K29" s="12"/>
      <c r="L29" s="18">
        <f>D48</f>
        <v>2300</v>
      </c>
    </row>
    <row r="30" spans="2:12" x14ac:dyDescent="0.3">
      <c r="B30" t="s">
        <v>38</v>
      </c>
      <c r="C30" t="s">
        <v>39</v>
      </c>
      <c r="D30" s="10">
        <v>38750</v>
      </c>
      <c r="E30" s="10" t="s">
        <v>4</v>
      </c>
      <c r="I30" s="12" t="s">
        <v>179</v>
      </c>
      <c r="J30" s="12"/>
      <c r="K30" s="12"/>
      <c r="L30" s="18">
        <f>D56</f>
        <v>295</v>
      </c>
    </row>
    <row r="31" spans="2:12" x14ac:dyDescent="0.3">
      <c r="B31" t="s">
        <v>40</v>
      </c>
      <c r="C31" t="s">
        <v>41</v>
      </c>
      <c r="D31" s="10">
        <v>3500</v>
      </c>
      <c r="E31" s="10" t="s">
        <v>4</v>
      </c>
    </row>
    <row r="32" spans="2:12" x14ac:dyDescent="0.3">
      <c r="B32" t="s">
        <v>43</v>
      </c>
      <c r="C32" t="s">
        <v>44</v>
      </c>
      <c r="D32" s="10">
        <v>4000</v>
      </c>
      <c r="E32" s="10" t="s">
        <v>4</v>
      </c>
      <c r="I32" s="12" t="s">
        <v>180</v>
      </c>
      <c r="L32" s="20">
        <v>351622.36</v>
      </c>
    </row>
    <row r="33" spans="2:12" x14ac:dyDescent="0.3">
      <c r="B33" t="s">
        <v>45</v>
      </c>
      <c r="C33" t="s">
        <v>46</v>
      </c>
      <c r="D33" s="10">
        <v>175</v>
      </c>
      <c r="E33" s="10" t="s">
        <v>4</v>
      </c>
    </row>
    <row r="34" spans="2:12" x14ac:dyDescent="0.3">
      <c r="B34" t="s">
        <v>125</v>
      </c>
      <c r="C34" t="s">
        <v>124</v>
      </c>
      <c r="D34" s="10">
        <v>2500</v>
      </c>
      <c r="E34" s="10" t="s">
        <v>4</v>
      </c>
      <c r="I34" s="12" t="s">
        <v>170</v>
      </c>
      <c r="L34" s="21">
        <f>L23+L24+L25+L26+L27+L28+L29+L30+L32</f>
        <v>446574.1</v>
      </c>
    </row>
    <row r="35" spans="2:12" x14ac:dyDescent="0.3">
      <c r="B35" t="s">
        <v>47</v>
      </c>
      <c r="C35" t="s">
        <v>48</v>
      </c>
      <c r="D35" s="10">
        <v>195</v>
      </c>
      <c r="E35" s="10" t="s">
        <v>4</v>
      </c>
      <c r="L35" s="12"/>
    </row>
    <row r="36" spans="2:12" x14ac:dyDescent="0.3">
      <c r="B36" t="s">
        <v>49</v>
      </c>
      <c r="C36" t="s">
        <v>160</v>
      </c>
      <c r="D36" s="10">
        <v>4236.12</v>
      </c>
      <c r="E36" s="10" t="s">
        <v>4</v>
      </c>
      <c r="I36" s="12" t="s">
        <v>181</v>
      </c>
      <c r="J36" s="12" t="s">
        <v>182</v>
      </c>
      <c r="K36" s="12"/>
      <c r="L36" s="22">
        <f>L19-L34</f>
        <v>-71805.38</v>
      </c>
    </row>
    <row r="37" spans="2:12" x14ac:dyDescent="0.3">
      <c r="B37" t="s">
        <v>50</v>
      </c>
      <c r="C37" t="s">
        <v>51</v>
      </c>
      <c r="D37" s="26">
        <v>8419.1200000000008</v>
      </c>
      <c r="E37" s="10" t="s">
        <v>4</v>
      </c>
      <c r="F37" s="27" t="s">
        <v>167</v>
      </c>
      <c r="G37" s="21">
        <f>D37</f>
        <v>8419.1200000000008</v>
      </c>
    </row>
    <row r="38" spans="2:12" x14ac:dyDescent="0.3">
      <c r="B38" t="s">
        <v>52</v>
      </c>
      <c r="C38" t="s">
        <v>53</v>
      </c>
      <c r="D38" s="10">
        <v>1760</v>
      </c>
      <c r="E38" s="10" t="s">
        <v>4</v>
      </c>
      <c r="F38" s="27"/>
      <c r="G38" s="12"/>
    </row>
    <row r="39" spans="2:12" x14ac:dyDescent="0.3">
      <c r="B39" t="s">
        <v>54</v>
      </c>
      <c r="C39" t="s">
        <v>55</v>
      </c>
      <c r="D39" s="10">
        <v>3185</v>
      </c>
      <c r="E39" s="10" t="s">
        <v>4</v>
      </c>
      <c r="F39" s="27"/>
      <c r="G39" s="12"/>
    </row>
    <row r="40" spans="2:12" x14ac:dyDescent="0.3">
      <c r="B40" t="s">
        <v>56</v>
      </c>
      <c r="C40" t="s">
        <v>57</v>
      </c>
      <c r="D40" s="10">
        <v>5500</v>
      </c>
      <c r="E40" s="10" t="s">
        <v>4</v>
      </c>
      <c r="F40" s="27"/>
      <c r="G40" s="12"/>
    </row>
    <row r="41" spans="2:12" x14ac:dyDescent="0.3">
      <c r="B41" t="s">
        <v>58</v>
      </c>
      <c r="C41" t="s">
        <v>59</v>
      </c>
      <c r="D41" s="10">
        <v>85</v>
      </c>
      <c r="E41" s="10" t="s">
        <v>4</v>
      </c>
      <c r="F41" s="27"/>
      <c r="G41" s="12"/>
    </row>
    <row r="42" spans="2:12" x14ac:dyDescent="0.3">
      <c r="B42" t="s">
        <v>126</v>
      </c>
      <c r="C42" t="s">
        <v>127</v>
      </c>
      <c r="D42" s="10">
        <v>295</v>
      </c>
      <c r="E42" s="10" t="s">
        <v>4</v>
      </c>
      <c r="F42" s="27" t="s">
        <v>187</v>
      </c>
      <c r="G42" s="29">
        <v>295</v>
      </c>
    </row>
    <row r="43" spans="2:12" x14ac:dyDescent="0.3">
      <c r="B43" t="s">
        <v>60</v>
      </c>
      <c r="C43" t="s">
        <v>61</v>
      </c>
      <c r="D43" s="10">
        <v>330</v>
      </c>
      <c r="E43" s="10" t="s">
        <v>4</v>
      </c>
      <c r="F43" s="27"/>
      <c r="G43" s="12"/>
    </row>
    <row r="44" spans="2:12" x14ac:dyDescent="0.3">
      <c r="B44" t="s">
        <v>62</v>
      </c>
      <c r="C44" t="s">
        <v>63</v>
      </c>
      <c r="D44" s="10">
        <v>7000</v>
      </c>
      <c r="E44" s="10" t="s">
        <v>4</v>
      </c>
      <c r="F44" s="27"/>
      <c r="G44" s="12"/>
    </row>
    <row r="45" spans="2:12" x14ac:dyDescent="0.3">
      <c r="B45" t="s">
        <v>64</v>
      </c>
      <c r="C45" t="s">
        <v>65</v>
      </c>
      <c r="D45" s="10">
        <v>2850</v>
      </c>
      <c r="E45" s="10" t="s">
        <v>4</v>
      </c>
      <c r="F45" s="27"/>
      <c r="G45" s="12"/>
    </row>
    <row r="46" spans="2:12" x14ac:dyDescent="0.3">
      <c r="B46" t="s">
        <v>128</v>
      </c>
      <c r="C46" t="s">
        <v>129</v>
      </c>
      <c r="D46" s="10">
        <v>5500</v>
      </c>
      <c r="E46" s="10" t="s">
        <v>4</v>
      </c>
      <c r="F46" s="27" t="s">
        <v>188</v>
      </c>
      <c r="G46" s="21">
        <f>D46</f>
        <v>5500</v>
      </c>
    </row>
    <row r="47" spans="2:12" x14ac:dyDescent="0.3">
      <c r="B47" t="s">
        <v>66</v>
      </c>
      <c r="C47" t="s">
        <v>67</v>
      </c>
      <c r="D47" s="10">
        <v>1250</v>
      </c>
      <c r="E47" s="10" t="s">
        <v>4</v>
      </c>
      <c r="F47" s="27"/>
      <c r="G47" s="12"/>
    </row>
    <row r="48" spans="2:12" x14ac:dyDescent="0.3">
      <c r="B48" t="s">
        <v>68</v>
      </c>
      <c r="C48" t="s">
        <v>69</v>
      </c>
      <c r="D48" s="10">
        <v>2300</v>
      </c>
      <c r="E48" s="10" t="s">
        <v>4</v>
      </c>
      <c r="F48" s="27"/>
      <c r="G48" s="12"/>
    </row>
    <row r="49" spans="2:11" x14ac:dyDescent="0.3">
      <c r="B49" t="s">
        <v>70</v>
      </c>
      <c r="C49" t="s">
        <v>71</v>
      </c>
      <c r="D49" s="10">
        <v>325</v>
      </c>
      <c r="E49" s="10" t="s">
        <v>4</v>
      </c>
      <c r="F49" s="27"/>
      <c r="G49" s="12"/>
    </row>
    <row r="50" spans="2:11" x14ac:dyDescent="0.3">
      <c r="B50" t="s">
        <v>72</v>
      </c>
      <c r="C50" t="s">
        <v>73</v>
      </c>
      <c r="D50" s="10">
        <v>300765</v>
      </c>
      <c r="E50" s="10" t="s">
        <v>4</v>
      </c>
      <c r="F50" s="27"/>
      <c r="G50" s="12"/>
    </row>
    <row r="51" spans="2:11" x14ac:dyDescent="0.3">
      <c r="B51" t="s">
        <v>74</v>
      </c>
      <c r="C51" t="s">
        <v>75</v>
      </c>
      <c r="D51" s="10">
        <v>28866.5</v>
      </c>
      <c r="E51" s="10" t="s">
        <v>4</v>
      </c>
      <c r="F51" s="27"/>
      <c r="G51" s="12"/>
    </row>
    <row r="52" spans="2:11" x14ac:dyDescent="0.3">
      <c r="B52" t="s">
        <v>130</v>
      </c>
      <c r="C52" t="s">
        <v>131</v>
      </c>
      <c r="D52" s="10">
        <v>200</v>
      </c>
      <c r="E52" s="10" t="s">
        <v>4</v>
      </c>
      <c r="F52" s="27" t="s">
        <v>187</v>
      </c>
      <c r="G52" s="29">
        <v>200</v>
      </c>
    </row>
    <row r="53" spans="2:11" x14ac:dyDescent="0.3">
      <c r="B53" t="s">
        <v>132</v>
      </c>
      <c r="C53" t="s">
        <v>133</v>
      </c>
      <c r="D53" s="10">
        <v>465</v>
      </c>
      <c r="E53" s="10" t="s">
        <v>4</v>
      </c>
      <c r="F53" s="27" t="s">
        <v>187</v>
      </c>
      <c r="G53" s="29">
        <v>465</v>
      </c>
    </row>
    <row r="54" spans="2:11" x14ac:dyDescent="0.3">
      <c r="B54" t="s">
        <v>76</v>
      </c>
      <c r="C54" t="s">
        <v>77</v>
      </c>
      <c r="D54" s="10">
        <v>800</v>
      </c>
      <c r="E54" s="10" t="s">
        <v>4</v>
      </c>
      <c r="F54" s="27"/>
      <c r="G54" s="12"/>
    </row>
    <row r="55" spans="2:11" x14ac:dyDescent="0.3">
      <c r="B55" t="s">
        <v>78</v>
      </c>
      <c r="C55" t="s">
        <v>79</v>
      </c>
      <c r="D55" s="10">
        <v>7000</v>
      </c>
      <c r="E55" s="10" t="s">
        <v>4</v>
      </c>
      <c r="F55" s="27"/>
      <c r="G55" s="12"/>
    </row>
    <row r="56" spans="2:11" x14ac:dyDescent="0.3">
      <c r="B56" t="s">
        <v>80</v>
      </c>
      <c r="C56" t="s">
        <v>81</v>
      </c>
      <c r="D56" s="10">
        <v>295</v>
      </c>
      <c r="E56" s="10" t="s">
        <v>4</v>
      </c>
      <c r="F56" s="27"/>
      <c r="G56" s="12"/>
    </row>
    <row r="57" spans="2:11" x14ac:dyDescent="0.3">
      <c r="B57" t="s">
        <v>82</v>
      </c>
      <c r="C57" t="s">
        <v>83</v>
      </c>
      <c r="D57" s="10">
        <v>3200</v>
      </c>
      <c r="E57" s="10" t="s">
        <v>4</v>
      </c>
      <c r="F57" s="27"/>
      <c r="G57" s="12"/>
    </row>
    <row r="58" spans="2:11" x14ac:dyDescent="0.3">
      <c r="B58" t="s">
        <v>84</v>
      </c>
      <c r="C58" t="s">
        <v>85</v>
      </c>
      <c r="D58" s="10">
        <v>455</v>
      </c>
      <c r="E58" s="10" t="s">
        <v>4</v>
      </c>
      <c r="F58" s="27"/>
      <c r="G58" s="12"/>
    </row>
    <row r="59" spans="2:11" x14ac:dyDescent="0.3">
      <c r="B59" t="s">
        <v>86</v>
      </c>
      <c r="C59" t="s">
        <v>87</v>
      </c>
      <c r="D59" s="10">
        <v>5472.36</v>
      </c>
      <c r="E59" s="10" t="s">
        <v>4</v>
      </c>
      <c r="F59" s="27"/>
      <c r="G59" s="12"/>
    </row>
    <row r="60" spans="2:11" x14ac:dyDescent="0.3">
      <c r="B60" t="s">
        <v>88</v>
      </c>
      <c r="C60" t="s">
        <v>89</v>
      </c>
      <c r="D60" s="10">
        <v>875</v>
      </c>
      <c r="E60" s="10" t="s">
        <v>4</v>
      </c>
      <c r="F60" s="27"/>
      <c r="G60" s="12"/>
    </row>
    <row r="61" spans="2:11" x14ac:dyDescent="0.3">
      <c r="B61" t="s">
        <v>135</v>
      </c>
      <c r="C61" t="s">
        <v>134</v>
      </c>
      <c r="D61" s="10">
        <v>6455</v>
      </c>
      <c r="E61" s="10" t="s">
        <v>4</v>
      </c>
      <c r="F61" s="27"/>
      <c r="G61" s="12"/>
    </row>
    <row r="62" spans="2:11" x14ac:dyDescent="0.3">
      <c r="B62" t="s">
        <v>90</v>
      </c>
      <c r="C62" t="s">
        <v>91</v>
      </c>
      <c r="D62" s="26">
        <v>3628</v>
      </c>
      <c r="E62" s="10" t="s">
        <v>4</v>
      </c>
      <c r="F62" s="27" t="s">
        <v>187</v>
      </c>
      <c r="G62" s="29">
        <v>3028</v>
      </c>
      <c r="I62">
        <v>71805</v>
      </c>
      <c r="J62">
        <v>13919</v>
      </c>
      <c r="K62">
        <f>SUM(I62:J62)</f>
        <v>85724</v>
      </c>
    </row>
    <row r="63" spans="2:11" x14ac:dyDescent="0.3">
      <c r="B63" t="s">
        <v>92</v>
      </c>
      <c r="C63" t="s">
        <v>93</v>
      </c>
      <c r="D63" s="10">
        <v>330</v>
      </c>
      <c r="E63" s="10" t="s">
        <v>4</v>
      </c>
    </row>
    <row r="64" spans="2:11" x14ac:dyDescent="0.3">
      <c r="B64" t="s">
        <v>94</v>
      </c>
      <c r="C64" t="s">
        <v>95</v>
      </c>
      <c r="D64" s="10">
        <v>5805</v>
      </c>
      <c r="E64" s="10" t="s">
        <v>4</v>
      </c>
    </row>
    <row r="65" spans="2:8" x14ac:dyDescent="0.3">
      <c r="B65" t="s">
        <v>100</v>
      </c>
      <c r="C65" t="s">
        <v>101</v>
      </c>
      <c r="D65" s="10" t="s">
        <v>4</v>
      </c>
      <c r="E65" s="10">
        <v>2500</v>
      </c>
    </row>
    <row r="66" spans="2:8" x14ac:dyDescent="0.3">
      <c r="B66" t="s">
        <v>96</v>
      </c>
      <c r="C66" t="s">
        <v>97</v>
      </c>
      <c r="D66" s="10" t="s">
        <v>4</v>
      </c>
      <c r="E66" s="10">
        <v>125</v>
      </c>
    </row>
    <row r="67" spans="2:8" x14ac:dyDescent="0.3">
      <c r="B67" t="s">
        <v>102</v>
      </c>
      <c r="C67" t="s">
        <v>103</v>
      </c>
      <c r="D67" s="10" t="s">
        <v>4</v>
      </c>
      <c r="E67" s="10">
        <v>3500</v>
      </c>
    </row>
    <row r="68" spans="2:8" x14ac:dyDescent="0.3">
      <c r="B68" t="s">
        <v>156</v>
      </c>
      <c r="C68" t="s">
        <v>157</v>
      </c>
      <c r="D68" s="10" t="s">
        <v>4</v>
      </c>
      <c r="E68" s="10">
        <v>38643.72</v>
      </c>
    </row>
    <row r="69" spans="2:8" x14ac:dyDescent="0.3">
      <c r="B69" t="s">
        <v>98</v>
      </c>
      <c r="C69" t="s">
        <v>99</v>
      </c>
      <c r="D69" s="10">
        <v>85</v>
      </c>
      <c r="E69" s="10" t="s">
        <v>4</v>
      </c>
    </row>
    <row r="70" spans="2:8" x14ac:dyDescent="0.3">
      <c r="B70" t="s">
        <v>104</v>
      </c>
      <c r="C70" t="s">
        <v>105</v>
      </c>
      <c r="D70" s="10">
        <v>2641</v>
      </c>
      <c r="E70" s="10" t="s">
        <v>4</v>
      </c>
    </row>
    <row r="71" spans="2:8" x14ac:dyDescent="0.3">
      <c r="B71" s="1" t="s">
        <v>158</v>
      </c>
      <c r="C71" s="1" t="s">
        <v>4</v>
      </c>
      <c r="D71" s="9">
        <v>590538.72</v>
      </c>
      <c r="E71" s="9">
        <v>590538.72</v>
      </c>
      <c r="G71" s="21">
        <f>SUM(G37:G70)</f>
        <v>17907.120000000003</v>
      </c>
    </row>
    <row r="72" spans="2:8" x14ac:dyDescent="0.3">
      <c r="B72" s="1" t="s">
        <v>159</v>
      </c>
      <c r="C72" s="1" t="s">
        <v>4</v>
      </c>
      <c r="D72" s="9" t="s">
        <v>4</v>
      </c>
      <c r="E72" s="9">
        <v>-84724.38</v>
      </c>
      <c r="G72" s="28">
        <f>G71-G37</f>
        <v>9488.0000000000018</v>
      </c>
    </row>
    <row r="74" spans="2:8" x14ac:dyDescent="0.3">
      <c r="E74" s="27" t="s">
        <v>189</v>
      </c>
      <c r="F74" s="27" t="s">
        <v>167</v>
      </c>
      <c r="G74" s="21">
        <f>G37</f>
        <v>8419.1200000000008</v>
      </c>
      <c r="H74" s="28">
        <f>G74+G76</f>
        <v>13919.12</v>
      </c>
    </row>
    <row r="75" spans="2:8" x14ac:dyDescent="0.3">
      <c r="E75" s="27" t="s">
        <v>189</v>
      </c>
      <c r="F75" s="27" t="s">
        <v>187</v>
      </c>
      <c r="G75" s="29">
        <f>G42+G52+G53+G62</f>
        <v>3988</v>
      </c>
    </row>
    <row r="76" spans="2:8" x14ac:dyDescent="0.3">
      <c r="E76" s="27" t="s">
        <v>189</v>
      </c>
      <c r="F76" s="27" t="s">
        <v>188</v>
      </c>
      <c r="G76" s="21">
        <f>G46</f>
        <v>5500</v>
      </c>
    </row>
  </sheetData>
  <mergeCells count="6"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11FB8-CADE-437F-A5AF-ACAD354630CE}">
  <dimension ref="B1:J34"/>
  <sheetViews>
    <sheetView workbookViewId="0">
      <selection activeCell="C31" sqref="C31"/>
    </sheetView>
  </sheetViews>
  <sheetFormatPr defaultRowHeight="14.4" x14ac:dyDescent="0.3"/>
  <cols>
    <col min="2" max="2" width="83.33203125" customWidth="1"/>
    <col min="6" max="6" width="11" customWidth="1"/>
  </cols>
  <sheetData>
    <row r="1" spans="2:10" x14ac:dyDescent="0.3">
      <c r="B1" s="8" t="s">
        <v>123</v>
      </c>
    </row>
    <row r="2" spans="2:10" x14ac:dyDescent="0.3">
      <c r="C2" t="s">
        <v>42</v>
      </c>
      <c r="D2" t="s">
        <v>13</v>
      </c>
      <c r="F2" t="s">
        <v>106</v>
      </c>
      <c r="G2" t="s">
        <v>107</v>
      </c>
    </row>
    <row r="3" spans="2:10" x14ac:dyDescent="0.3">
      <c r="B3" t="s">
        <v>108</v>
      </c>
      <c r="C3" s="24">
        <v>370</v>
      </c>
      <c r="J3" s="2"/>
    </row>
    <row r="4" spans="2:10" x14ac:dyDescent="0.3">
      <c r="B4" t="s">
        <v>109</v>
      </c>
      <c r="C4" s="24">
        <v>680</v>
      </c>
    </row>
    <row r="5" spans="2:10" x14ac:dyDescent="0.3">
      <c r="B5" t="s">
        <v>109</v>
      </c>
      <c r="C5" s="24">
        <v>680</v>
      </c>
    </row>
    <row r="6" spans="2:10" x14ac:dyDescent="0.3">
      <c r="B6" t="s">
        <v>110</v>
      </c>
      <c r="C6" s="24">
        <v>90</v>
      </c>
    </row>
    <row r="7" spans="2:10" x14ac:dyDescent="0.3">
      <c r="B7" t="s">
        <v>111</v>
      </c>
      <c r="C7" s="24">
        <v>320</v>
      </c>
    </row>
    <row r="8" spans="2:10" x14ac:dyDescent="0.3">
      <c r="B8" t="s">
        <v>112</v>
      </c>
      <c r="C8" s="24">
        <v>180</v>
      </c>
    </row>
    <row r="9" spans="2:10" x14ac:dyDescent="0.3">
      <c r="B9" t="s">
        <v>113</v>
      </c>
      <c r="C9" s="24">
        <v>330</v>
      </c>
    </row>
    <row r="10" spans="2:10" x14ac:dyDescent="0.3">
      <c r="B10" t="s">
        <v>108</v>
      </c>
      <c r="C10" s="24">
        <v>370</v>
      </c>
    </row>
    <row r="11" spans="2:10" x14ac:dyDescent="0.3">
      <c r="B11" t="s">
        <v>114</v>
      </c>
      <c r="C11" s="2"/>
      <c r="D11" s="23">
        <v>1200</v>
      </c>
      <c r="F11" s="3">
        <v>20</v>
      </c>
      <c r="G11" s="4">
        <f>D11/F11</f>
        <v>60</v>
      </c>
    </row>
    <row r="12" spans="2:10" x14ac:dyDescent="0.3">
      <c r="B12" t="s">
        <v>115</v>
      </c>
      <c r="C12" s="24">
        <v>750</v>
      </c>
      <c r="D12" s="2"/>
      <c r="F12" s="3"/>
      <c r="G12" s="4"/>
    </row>
    <row r="13" spans="2:10" x14ac:dyDescent="0.3">
      <c r="B13" t="s">
        <v>116</v>
      </c>
      <c r="C13" s="2"/>
      <c r="D13" s="23">
        <v>6000</v>
      </c>
      <c r="F13" s="3">
        <v>20</v>
      </c>
      <c r="G13" s="4">
        <f t="shared" ref="G13:G19" si="0">D13/F13</f>
        <v>300</v>
      </c>
    </row>
    <row r="14" spans="2:10" x14ac:dyDescent="0.3">
      <c r="B14" t="s">
        <v>116</v>
      </c>
      <c r="C14" s="2"/>
      <c r="D14" s="23">
        <v>6000</v>
      </c>
      <c r="F14" s="3">
        <v>20</v>
      </c>
      <c r="G14" s="4">
        <f t="shared" si="0"/>
        <v>300</v>
      </c>
    </row>
    <row r="15" spans="2:10" x14ac:dyDescent="0.3">
      <c r="B15" t="s">
        <v>117</v>
      </c>
      <c r="C15" s="2"/>
      <c r="D15" s="23">
        <v>3200</v>
      </c>
      <c r="F15" s="3">
        <v>15</v>
      </c>
      <c r="G15" s="4">
        <f t="shared" si="0"/>
        <v>213.33333333333334</v>
      </c>
    </row>
    <row r="16" spans="2:10" x14ac:dyDescent="0.3">
      <c r="B16" t="s">
        <v>118</v>
      </c>
      <c r="C16" s="2"/>
      <c r="D16" s="23">
        <v>6400</v>
      </c>
      <c r="F16" s="3">
        <v>5</v>
      </c>
      <c r="G16" s="4">
        <f t="shared" si="0"/>
        <v>1280</v>
      </c>
    </row>
    <row r="17" spans="2:9" x14ac:dyDescent="0.3">
      <c r="B17" t="s">
        <v>119</v>
      </c>
      <c r="C17" s="2"/>
      <c r="D17" s="23">
        <v>1200</v>
      </c>
      <c r="F17" s="3">
        <v>20</v>
      </c>
      <c r="G17" s="4">
        <f t="shared" si="0"/>
        <v>60</v>
      </c>
    </row>
    <row r="18" spans="2:9" x14ac:dyDescent="0.3">
      <c r="B18" t="s">
        <v>120</v>
      </c>
      <c r="C18" s="2"/>
      <c r="D18" s="23">
        <v>7400</v>
      </c>
      <c r="F18" s="3">
        <v>7</v>
      </c>
      <c r="G18" s="4">
        <f t="shared" si="0"/>
        <v>1057.1428571428571</v>
      </c>
    </row>
    <row r="19" spans="2:9" x14ac:dyDescent="0.3">
      <c r="B19" t="s">
        <v>121</v>
      </c>
      <c r="C19" s="2"/>
      <c r="D19" s="23">
        <v>3100</v>
      </c>
      <c r="F19" s="3">
        <v>5</v>
      </c>
      <c r="G19" s="4">
        <f t="shared" si="0"/>
        <v>620</v>
      </c>
    </row>
    <row r="20" spans="2:9" x14ac:dyDescent="0.3">
      <c r="B20" t="s">
        <v>108</v>
      </c>
      <c r="C20" s="32">
        <v>370</v>
      </c>
      <c r="D20" s="2"/>
      <c r="I20" s="2">
        <f>D11+D13+D14+D15+D16+D17+D19+D18</f>
        <v>34500</v>
      </c>
    </row>
    <row r="21" spans="2:9" x14ac:dyDescent="0.3">
      <c r="B21" t="s">
        <v>109</v>
      </c>
      <c r="C21" s="32">
        <v>680</v>
      </c>
      <c r="D21" s="2"/>
    </row>
    <row r="22" spans="2:9" x14ac:dyDescent="0.3">
      <c r="B22" t="s">
        <v>109</v>
      </c>
      <c r="C22" s="32">
        <v>680</v>
      </c>
      <c r="D22" s="2"/>
    </row>
    <row r="23" spans="2:9" ht="15" thickBot="1" x14ac:dyDescent="0.35">
      <c r="C23" s="5">
        <f>SUM(C3:C22)</f>
        <v>5500</v>
      </c>
      <c r="D23" s="5">
        <f>SUM(D3:D22)</f>
        <v>34500</v>
      </c>
      <c r="E23" s="6"/>
      <c r="F23" s="6"/>
      <c r="G23" s="7">
        <f>SUM(G11:G22)</f>
        <v>3890.4761904761908</v>
      </c>
      <c r="I23" s="2">
        <f>D23-G23</f>
        <v>30609.523809523809</v>
      </c>
    </row>
    <row r="24" spans="2:9" ht="15" thickTop="1" x14ac:dyDescent="0.3"/>
    <row r="25" spans="2:9" x14ac:dyDescent="0.3">
      <c r="B25" t="s">
        <v>122</v>
      </c>
      <c r="D25" s="2">
        <f>C23+D23</f>
        <v>40000</v>
      </c>
    </row>
    <row r="26" spans="2:9" x14ac:dyDescent="0.3">
      <c r="B26" t="s">
        <v>136</v>
      </c>
    </row>
    <row r="28" spans="2:9" x14ac:dyDescent="0.3">
      <c r="B28" s="8" t="s">
        <v>137</v>
      </c>
    </row>
    <row r="29" spans="2:9" x14ac:dyDescent="0.3">
      <c r="B29" t="s">
        <v>138</v>
      </c>
      <c r="C29" s="4">
        <f>G23/2</f>
        <v>1945.2380952380954</v>
      </c>
    </row>
    <row r="30" spans="2:9" x14ac:dyDescent="0.3">
      <c r="B30" t="s">
        <v>139</v>
      </c>
      <c r="C30">
        <v>6473.88</v>
      </c>
    </row>
    <row r="31" spans="2:9" ht="15" thickBot="1" x14ac:dyDescent="0.35">
      <c r="C31" s="7">
        <f>SUM(C29:C30)</f>
        <v>8419.1180952380964</v>
      </c>
    </row>
    <row r="32" spans="2:9" ht="15" thickTop="1" x14ac:dyDescent="0.3">
      <c r="C32" s="25"/>
    </row>
    <row r="33" spans="2:3" x14ac:dyDescent="0.3">
      <c r="B33" t="s">
        <v>184</v>
      </c>
      <c r="C33" s="2">
        <f>D11+D13+D14+D15+D16+D17+D18+D19</f>
        <v>34500</v>
      </c>
    </row>
    <row r="34" spans="2:3" x14ac:dyDescent="0.3">
      <c r="B34" t="s">
        <v>183</v>
      </c>
      <c r="C34" s="2">
        <f>C3+C4+C5+C6+C7+C8+C9+C10+C12+C21+C20+C22</f>
        <v>5500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FFD94DF5-50B5-411D-B27C-D84C39389C2B}"/>
</file>

<file path=customXml/itemProps2.xml><?xml version="1.0" encoding="utf-8"?>
<ds:datastoreItem xmlns:ds="http://schemas.openxmlformats.org/officeDocument/2006/customXml" ds:itemID="{2FC0B37F-5DE8-4BD3-A0F2-74310C9CF1B3}"/>
</file>

<file path=customXml/itemProps3.xml><?xml version="1.0" encoding="utf-8"?>
<ds:datastoreItem xmlns:ds="http://schemas.openxmlformats.org/officeDocument/2006/customXml" ds:itemID="{9BD016C3-1C91-417A-9836-96B1782349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Trial Balance</vt:lpstr>
      <vt:lpstr>Asset 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Gayelene Townsend</cp:lastModifiedBy>
  <dcterms:created xsi:type="dcterms:W3CDTF">2023-03-13T01:49:26Z</dcterms:created>
  <dcterms:modified xsi:type="dcterms:W3CDTF">2023-03-23T22:13:58Z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2023-03-14T00:21:16Z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5b56d6f6-80ad-4fc8-bc4a-24d0a4a86271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0x0101009B582854F196124490A1F658931F55CD</vt:lpwstr>
  </property>
</Properties>
</file>