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BSBTEC402 Design and produce complex spreadsheets/"/>
    </mc:Choice>
  </mc:AlternateContent>
  <xr:revisionPtr revIDLastSave="0" documentId="8_{B98E6B4F-C7F1-4188-9F4E-A7CAB2E9810F}" xr6:coauthVersionLast="47" xr6:coauthVersionMax="47" xr10:uidLastSave="{00000000-0000-0000-0000-000000000000}"/>
  <bookViews>
    <workbookView xWindow="24" yWindow="600" windowWidth="23016" windowHeight="12360" firstSheet="1" activeTab="3" xr2:uid="{C951D0DE-DD54-4224-A88C-961C8C1C8E94}"/>
  </bookViews>
  <sheets>
    <sheet name="Actual " sheetId="7" r:id="rId1"/>
    <sheet name="Budgeted" sheetId="8" r:id="rId2"/>
    <sheet name="Budgeted v Actual " sheetId="5" r:id="rId3"/>
    <sheet name="Graph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6" l="1"/>
  <c r="A13" i="6"/>
  <c r="A6" i="6"/>
  <c r="D20" i="6"/>
  <c r="C20" i="6"/>
  <c r="B20" i="6"/>
  <c r="D13" i="6"/>
  <c r="C13" i="6"/>
  <c r="B13" i="6"/>
  <c r="D6" i="6"/>
  <c r="C6" i="6"/>
  <c r="B6" i="6"/>
  <c r="B5" i="6"/>
  <c r="K29" i="5"/>
  <c r="M29" i="5" s="1"/>
  <c r="M30" i="5" s="1"/>
  <c r="H29" i="5"/>
  <c r="H30" i="5"/>
  <c r="E29" i="5"/>
  <c r="C30" i="5"/>
  <c r="D30" i="5"/>
  <c r="E30" i="5"/>
  <c r="F30" i="5"/>
  <c r="I30" i="5"/>
  <c r="K30" i="5"/>
  <c r="L30" i="5"/>
  <c r="B30" i="5"/>
  <c r="B29" i="5"/>
  <c r="K28" i="5"/>
  <c r="M28" i="5" s="1"/>
  <c r="H28" i="5"/>
  <c r="E28" i="5"/>
  <c r="B28" i="5"/>
  <c r="C27" i="5"/>
  <c r="D27" i="5"/>
  <c r="E27" i="5"/>
  <c r="F27" i="5"/>
  <c r="G27" i="5"/>
  <c r="H27" i="5"/>
  <c r="I27" i="5"/>
  <c r="J27" i="5"/>
  <c r="K27" i="5"/>
  <c r="L27" i="5"/>
  <c r="M27" i="5"/>
  <c r="B27" i="5"/>
  <c r="C26" i="5"/>
  <c r="D26" i="5"/>
  <c r="E26" i="5"/>
  <c r="F26" i="5"/>
  <c r="G26" i="5"/>
  <c r="H26" i="5"/>
  <c r="I26" i="5"/>
  <c r="J26" i="5"/>
  <c r="K26" i="5"/>
  <c r="L26" i="5"/>
  <c r="M26" i="5"/>
  <c r="B26" i="5"/>
  <c r="C25" i="5"/>
  <c r="D25" i="5"/>
  <c r="E25" i="5"/>
  <c r="F25" i="5"/>
  <c r="G25" i="5"/>
  <c r="H25" i="5"/>
  <c r="I25" i="5"/>
  <c r="J25" i="5"/>
  <c r="K25" i="5"/>
  <c r="L25" i="5"/>
  <c r="M25" i="5"/>
  <c r="B25" i="5"/>
  <c r="C24" i="5"/>
  <c r="D24" i="5"/>
  <c r="E24" i="5"/>
  <c r="F24" i="5"/>
  <c r="G24" i="5"/>
  <c r="H24" i="5"/>
  <c r="I24" i="5"/>
  <c r="J24" i="5"/>
  <c r="K24" i="5"/>
  <c r="L24" i="5"/>
  <c r="M24" i="5"/>
  <c r="B24" i="5"/>
  <c r="I13" i="5" a="1"/>
  <c r="I13" i="5" s="1"/>
  <c r="M8" i="5"/>
  <c r="L16" i="5" a="1"/>
  <c r="L16" i="5" s="1"/>
  <c r="K16" i="5" a="1"/>
  <c r="K16" i="5" s="1"/>
  <c r="L13" i="5" a="1"/>
  <c r="L13" i="5" s="1"/>
  <c r="K13" i="5" a="1"/>
  <c r="K13" i="5" s="1"/>
  <c r="L6" i="5" a="1"/>
  <c r="L6" i="5" s="1"/>
  <c r="K6" i="5" a="1"/>
  <c r="K6" i="5" s="1"/>
  <c r="M22" i="5"/>
  <c r="M9" i="5"/>
  <c r="M7" i="5"/>
  <c r="M10" i="5"/>
  <c r="F27" i="7"/>
  <c r="F29" i="7" s="1"/>
  <c r="C29" i="7"/>
  <c r="D29" i="7"/>
  <c r="E29" i="7"/>
  <c r="B29" i="7"/>
  <c r="F26" i="7"/>
  <c r="E26" i="7"/>
  <c r="D26" i="7"/>
  <c r="C26" i="7"/>
  <c r="B26" i="7"/>
  <c r="F25" i="7"/>
  <c r="F24" i="7"/>
  <c r="F23" i="7"/>
  <c r="F28" i="7"/>
  <c r="E25" i="7"/>
  <c r="F5" i="7"/>
  <c r="F6" i="7"/>
  <c r="F7" i="7"/>
  <c r="F8" i="7"/>
  <c r="F9" i="7"/>
  <c r="F10" i="7"/>
  <c r="F12" i="7"/>
  <c r="F13" i="7"/>
  <c r="F15" i="7"/>
  <c r="F21" i="7" s="1"/>
  <c r="F16" i="7"/>
  <c r="F17" i="7"/>
  <c r="F18" i="7"/>
  <c r="F19" i="7"/>
  <c r="F20" i="7"/>
  <c r="E21" i="7"/>
  <c r="E13" i="7"/>
  <c r="E10" i="7"/>
  <c r="F20" i="8"/>
  <c r="F19" i="8"/>
  <c r="F18" i="8"/>
  <c r="F17" i="8"/>
  <c r="F16" i="8"/>
  <c r="F15" i="8"/>
  <c r="E21" i="8"/>
  <c r="E13" i="8"/>
  <c r="F12" i="8"/>
  <c r="F9" i="8"/>
  <c r="F8" i="8"/>
  <c r="F7" i="8"/>
  <c r="F5" i="8"/>
  <c r="F6" i="8"/>
  <c r="E10" i="8"/>
  <c r="A19" i="6"/>
  <c r="A18" i="6"/>
  <c r="A17" i="6"/>
  <c r="A12" i="6"/>
  <c r="A11" i="6"/>
  <c r="A10" i="6"/>
  <c r="A5" i="6"/>
  <c r="A4" i="6"/>
  <c r="A3" i="6"/>
  <c r="A30" i="5"/>
  <c r="A29" i="5"/>
  <c r="A28" i="5"/>
  <c r="A27" i="5"/>
  <c r="A26" i="5"/>
  <c r="A25" i="5"/>
  <c r="A24" i="5"/>
  <c r="A13" i="5"/>
  <c r="A10" i="5"/>
  <c r="A9" i="5"/>
  <c r="A8" i="5"/>
  <c r="A7" i="5"/>
  <c r="A6" i="5"/>
  <c r="A16" i="5"/>
  <c r="A17" i="5"/>
  <c r="A18" i="5"/>
  <c r="A19" i="5"/>
  <c r="A20" i="5"/>
  <c r="A21" i="5"/>
  <c r="M20" i="5" l="1"/>
  <c r="M6" i="5"/>
  <c r="M11" i="5"/>
  <c r="M16" i="5"/>
  <c r="M21" i="5"/>
  <c r="M13" i="5"/>
  <c r="M17" i="5"/>
  <c r="M18" i="5"/>
  <c r="M14" i="5"/>
  <c r="M19" i="5"/>
  <c r="D21" i="7"/>
  <c r="H16" i="5" s="1" a="1"/>
  <c r="H16" i="5" s="1"/>
  <c r="C21" i="7"/>
  <c r="E16" i="5" s="1" a="1"/>
  <c r="E16" i="5" s="1"/>
  <c r="B21" i="7"/>
  <c r="B16" i="5" s="1" a="1"/>
  <c r="B16" i="5" s="1"/>
  <c r="D10" i="7"/>
  <c r="H6" i="5" s="1" a="1"/>
  <c r="H6" i="5" s="1"/>
  <c r="B21" i="8" l="1"/>
  <c r="C16" i="5" s="1" a="1"/>
  <c r="C21" i="8"/>
  <c r="F16" i="5" s="1" a="1"/>
  <c r="D21" i="8"/>
  <c r="I16" i="5" s="1" a="1"/>
  <c r="C12" i="6" s="1"/>
  <c r="C13" i="8"/>
  <c r="F13" i="5" s="1" a="1"/>
  <c r="D13" i="8"/>
  <c r="B13" i="8"/>
  <c r="C13" i="5" s="1" a="1"/>
  <c r="C10" i="8"/>
  <c r="F6" i="5" s="1" a="1"/>
  <c r="D10" i="8"/>
  <c r="I6" i="5" s="1" a="1"/>
  <c r="B10" i="8"/>
  <c r="C6" i="5" s="1" a="1"/>
  <c r="D24" i="7"/>
  <c r="C24" i="7"/>
  <c r="B24" i="7"/>
  <c r="D23" i="7"/>
  <c r="C23" i="7"/>
  <c r="B23" i="7"/>
  <c r="D13" i="7"/>
  <c r="H13" i="5" s="1" a="1"/>
  <c r="H13" i="5" s="1"/>
  <c r="C13" i="7"/>
  <c r="E13" i="5" s="1" a="1"/>
  <c r="E13" i="5" s="1"/>
  <c r="B13" i="7"/>
  <c r="B13" i="5" s="1" a="1"/>
  <c r="B13" i="5" s="1"/>
  <c r="C10" i="7"/>
  <c r="E6" i="5" s="1" a="1"/>
  <c r="E6" i="5" s="1"/>
  <c r="B10" i="7"/>
  <c r="B6" i="5" s="1" a="1"/>
  <c r="B6" i="5" s="1"/>
  <c r="C25" i="7" l="1"/>
  <c r="B25" i="7"/>
  <c r="D25" i="7"/>
  <c r="I6" i="5"/>
  <c r="J6" i="5" s="1"/>
  <c r="J8" i="5"/>
  <c r="J7" i="5"/>
  <c r="J11" i="5"/>
  <c r="J10" i="5"/>
  <c r="J9" i="5"/>
  <c r="F6" i="5"/>
  <c r="G6" i="5" s="1"/>
  <c r="G11" i="5"/>
  <c r="G10" i="5"/>
  <c r="G9" i="5"/>
  <c r="G8" i="5"/>
  <c r="G7" i="5"/>
  <c r="C13" i="5"/>
  <c r="D13" i="5" s="1"/>
  <c r="D14" i="5"/>
  <c r="I16" i="5"/>
  <c r="J16" i="5" s="1"/>
  <c r="J18" i="5"/>
  <c r="J17" i="5"/>
  <c r="J22" i="5"/>
  <c r="J21" i="5"/>
  <c r="J20" i="5"/>
  <c r="J19" i="5"/>
  <c r="F13" i="5"/>
  <c r="G13" i="5" s="1"/>
  <c r="G14" i="5"/>
  <c r="F13" i="8"/>
  <c r="F16" i="5"/>
  <c r="G16" i="5" s="1"/>
  <c r="G22" i="5"/>
  <c r="G21" i="5"/>
  <c r="G20" i="5"/>
  <c r="G19" i="5"/>
  <c r="G18" i="5"/>
  <c r="G17" i="5"/>
  <c r="F21" i="8"/>
  <c r="C16" i="5"/>
  <c r="D16" i="5" s="1"/>
  <c r="D22" i="5"/>
  <c r="D21" i="5"/>
  <c r="D20" i="5"/>
  <c r="D19" i="5"/>
  <c r="D18" i="5"/>
  <c r="D17" i="5"/>
  <c r="C6" i="5"/>
  <c r="D6" i="5" s="1"/>
  <c r="D10" i="5"/>
  <c r="D9" i="5"/>
  <c r="D8" i="5"/>
  <c r="D7" i="5"/>
  <c r="D11" i="5"/>
  <c r="C11" i="6"/>
  <c r="C10" i="6"/>
  <c r="C3" i="6"/>
  <c r="C5" i="6"/>
  <c r="B4" i="6"/>
  <c r="B11" i="6"/>
  <c r="F10" i="8"/>
  <c r="B10" i="6"/>
  <c r="B12" i="6"/>
  <c r="C4" i="6"/>
  <c r="B3" i="6"/>
  <c r="B18" i="6" l="1"/>
  <c r="G29" i="5"/>
  <c r="G30" i="5" s="1"/>
  <c r="G28" i="5"/>
  <c r="D28" i="5"/>
  <c r="B17" i="6"/>
  <c r="D29" i="5"/>
  <c r="J13" i="5"/>
  <c r="J14" i="5"/>
  <c r="D12" i="6"/>
  <c r="D5" i="6"/>
  <c r="D11" i="6"/>
  <c r="D4" i="6"/>
  <c r="D10" i="6"/>
  <c r="D3" i="6"/>
  <c r="J29" i="5" l="1"/>
  <c r="J30" i="5" s="1"/>
  <c r="J28" i="5"/>
  <c r="B19" i="6"/>
  <c r="D17" i="6" l="1"/>
  <c r="C17" i="6"/>
  <c r="D18" i="6"/>
  <c r="C18" i="6"/>
  <c r="D19" i="6"/>
  <c r="C1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<sst xmlns="http://schemas.openxmlformats.org/spreadsheetml/2006/main" count="102" uniqueCount="64">
  <si>
    <t xml:space="preserve">CBSA Financial Data </t>
  </si>
  <si>
    <t>Actual Revenue &amp; Expenses</t>
  </si>
  <si>
    <t>July</t>
  </si>
  <si>
    <t xml:space="preserve">August </t>
  </si>
  <si>
    <t>September</t>
  </si>
  <si>
    <t>October</t>
  </si>
  <si>
    <t>Total</t>
  </si>
  <si>
    <t xml:space="preserve">Revenue - Actual </t>
  </si>
  <si>
    <t>IT Services</t>
  </si>
  <si>
    <t>Financial Services</t>
  </si>
  <si>
    <t>Business Services</t>
  </si>
  <si>
    <t>HR Services</t>
  </si>
  <si>
    <t>Training services</t>
  </si>
  <si>
    <t>Total Actual Revenue</t>
  </si>
  <si>
    <t xml:space="preserve">Costs of Goods Sold - Actual </t>
  </si>
  <si>
    <t>Purchases</t>
  </si>
  <si>
    <t xml:space="preserve">Total Actual Costs of Goods Sold </t>
  </si>
  <si>
    <t xml:space="preserve">Expenses - Actual </t>
  </si>
  <si>
    <t>Office Lease</t>
  </si>
  <si>
    <t>Travel Expenses</t>
  </si>
  <si>
    <t>Insurance</t>
  </si>
  <si>
    <t>Wages and Salaries</t>
  </si>
  <si>
    <t>Running Expenses</t>
  </si>
  <si>
    <t>Utilities</t>
  </si>
  <si>
    <t xml:space="preserve">Total Actual Expenses </t>
  </si>
  <si>
    <t xml:space="preserve">Net Position - Actual 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</si>
  <si>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</si>
  <si>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</si>
  <si>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</si>
  <si>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</si>
  <si>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</si>
  <si>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</si>
  <si>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</si>
  <si>
    <t>Note: Revenue less COGS equals Gross Proft. Gross Profit less expenses, other expenses plus other income equals Net Position.</t>
  </si>
  <si>
    <t>CBSA Financial Data</t>
  </si>
  <si>
    <t>Budgeted Revenue and Expenses</t>
  </si>
  <si>
    <t>August</t>
  </si>
  <si>
    <t xml:space="preserve">Revenue -  Budgeted </t>
  </si>
  <si>
    <t>Column1</t>
  </si>
  <si>
    <t>Column2</t>
  </si>
  <si>
    <t>Column3</t>
  </si>
  <si>
    <t>Column32</t>
  </si>
  <si>
    <t>Column4</t>
  </si>
  <si>
    <t>Total Budgeted Revenue</t>
  </si>
  <si>
    <t xml:space="preserve">Costs of Goods Sold </t>
  </si>
  <si>
    <t>Total Budgeted COGS</t>
  </si>
  <si>
    <t xml:space="preserve">Expenses - Budgeted </t>
  </si>
  <si>
    <t>Total Budgeted Expenses</t>
  </si>
  <si>
    <t xml:space="preserve">Budgeted V Actual </t>
  </si>
  <si>
    <t xml:space="preserve">July </t>
  </si>
  <si>
    <t>Actual</t>
  </si>
  <si>
    <t>Budgeted</t>
  </si>
  <si>
    <t>Variance</t>
  </si>
  <si>
    <t>Revenue</t>
  </si>
  <si>
    <t>Total Revenue</t>
  </si>
  <si>
    <t>Costs of Goods Sold</t>
  </si>
  <si>
    <t>Total Cost of Goods Sold</t>
  </si>
  <si>
    <t xml:space="preserve">Expenses </t>
  </si>
  <si>
    <t>Total Expenese</t>
  </si>
  <si>
    <t>Net Position</t>
  </si>
  <si>
    <t>Note: Revenue less COGS equals Gross Proft. Gross Profit less other expenses plus other income equals Net Position.</t>
  </si>
  <si>
    <t xml:space="preserve">Variance </t>
  </si>
  <si>
    <t>Expense</t>
  </si>
  <si>
    <t>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</si>
</sst>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&quot;$&quot;#,##0.00;[Red]\(&quot;$&quot;#,##0.00\)"/>
    <numFmt numFmtId="168" formatCode=";;;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</font>
    <font>
      <sz val="14"/>
      <color rgb="FF991E5E"/>
      <name val="Arial"/>
      <family val="2"/>
    </font>
    <font>
      <sz val="18"/>
      <color rgb="FF042842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14"/>
      <color rgb="FF860B2F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4284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42842"/>
      </bottom>
      <diagonal/>
    </border>
    <border>
      <left style="thin">
        <color rgb="FF042842"/>
      </left>
      <right/>
      <top/>
      <bottom/>
      <diagonal/>
    </border>
    <border>
      <left/>
      <right/>
      <top style="thin">
        <color rgb="FF04284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double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0" applyNumberForma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6" fontId="0" fillId="0" borderId="0" xfId="0" applyNumberFormat="1"/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166" fontId="11" fillId="0" borderId="1" xfId="0" applyNumberFormat="1" applyFont="1" applyBorder="1"/>
    <xf numFmtId="167" fontId="0" fillId="0" borderId="0" xfId="0" applyNumberFormat="1"/>
    <xf numFmtId="167" fontId="10" fillId="0" borderId="1" xfId="0" applyNumberFormat="1" applyFont="1" applyBorder="1"/>
    <xf numFmtId="167" fontId="0" fillId="0" borderId="0" xfId="1" applyNumberFormat="1" applyFont="1"/>
    <xf numFmtId="167" fontId="16" fillId="0" borderId="0" xfId="0" applyNumberFormat="1" applyFont="1" applyAlignment="1">
      <alignment vertical="center"/>
    </xf>
    <xf numFmtId="167" fontId="17" fillId="0" borderId="0" xfId="0" applyNumberFormat="1" applyFont="1"/>
    <xf numFmtId="167" fontId="16" fillId="0" borderId="0" xfId="1" applyNumberFormat="1" applyFont="1" applyFill="1" applyBorder="1"/>
    <xf numFmtId="0" fontId="5" fillId="0" borderId="0" xfId="0" applyFont="1" applyAlignment="1">
      <alignment horizontal="left" vertical="center"/>
    </xf>
    <xf numFmtId="167" fontId="10" fillId="0" borderId="0" xfId="0" applyNumberFormat="1" applyFont="1"/>
    <xf numFmtId="0" fontId="18" fillId="2" borderId="8" xfId="0" applyFont="1" applyFill="1" applyBorder="1" applyAlignment="1">
      <alignment vertical="center"/>
    </xf>
    <xf numFmtId="167" fontId="18" fillId="2" borderId="9" xfId="0" applyNumberFormat="1" applyFont="1" applyFill="1" applyBorder="1" applyAlignment="1">
      <alignment vertical="center"/>
    </xf>
    <xf numFmtId="167" fontId="18" fillId="2" borderId="9" xfId="0" applyNumberFormat="1" applyFont="1" applyFill="1" applyBorder="1"/>
    <xf numFmtId="167" fontId="18" fillId="2" borderId="10" xfId="0" applyNumberFormat="1" applyFont="1" applyFill="1" applyBorder="1"/>
    <xf numFmtId="167" fontId="16" fillId="0" borderId="0" xfId="0" applyNumberFormat="1" applyFont="1"/>
    <xf numFmtId="167" fontId="16" fillId="3" borderId="0" xfId="0" applyNumberFormat="1" applyFont="1" applyFill="1" applyAlignment="1">
      <alignment vertical="center"/>
    </xf>
    <xf numFmtId="167" fontId="10" fillId="3" borderId="1" xfId="0" applyNumberFormat="1" applyFont="1" applyFill="1" applyBorder="1"/>
    <xf numFmtId="167" fontId="17" fillId="3" borderId="0" xfId="0" applyNumberFormat="1" applyFont="1" applyFill="1"/>
    <xf numFmtId="167" fontId="16" fillId="3" borderId="0" xfId="1" applyNumberFormat="1" applyFont="1" applyFill="1" applyBorder="1"/>
    <xf numFmtId="0" fontId="19" fillId="4" borderId="6" xfId="0" applyFont="1" applyFill="1" applyBorder="1" applyAlignment="1">
      <alignment horizontal="center"/>
    </xf>
    <xf numFmtId="167" fontId="20" fillId="4" borderId="7" xfId="0" applyNumberFormat="1" applyFont="1" applyFill="1" applyBorder="1" applyAlignment="1">
      <alignment horizontal="center"/>
    </xf>
    <xf numFmtId="0" fontId="0" fillId="0" borderId="15" xfId="0" applyBorder="1"/>
    <xf numFmtId="167" fontId="20" fillId="4" borderId="0" xfId="0" applyNumberFormat="1" applyFont="1" applyFill="1" applyAlignment="1">
      <alignment horizontal="center"/>
    </xf>
    <xf numFmtId="168" fontId="0" fillId="0" borderId="0" xfId="0" applyNumberFormat="1"/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6" fontId="11" fillId="3" borderId="1" xfId="0" applyNumberFormat="1" applyFont="1" applyFill="1" applyBorder="1"/>
    <xf numFmtId="0" fontId="12" fillId="4" borderId="0" xfId="0" applyFont="1" applyFill="1"/>
    <xf numFmtId="0" fontId="12" fillId="4" borderId="5" xfId="0" applyFont="1" applyFill="1" applyBorder="1"/>
    <xf numFmtId="0" fontId="23" fillId="4" borderId="0" xfId="0" applyFont="1" applyFill="1" applyAlignment="1">
      <alignment horizont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166" fontId="11" fillId="3" borderId="29" xfId="0" applyNumberFormat="1" applyFont="1" applyFill="1" applyBorder="1"/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167" fontId="16" fillId="0" borderId="12" xfId="0" applyNumberFormat="1" applyFont="1" applyBorder="1" applyAlignment="1">
      <alignment vertical="center"/>
    </xf>
    <xf numFmtId="167" fontId="16" fillId="0" borderId="23" xfId="0" applyNumberFormat="1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7" fontId="16" fillId="3" borderId="26" xfId="0" applyNumberFormat="1" applyFont="1" applyFill="1" applyBorder="1" applyAlignment="1">
      <alignment vertical="center"/>
    </xf>
    <xf numFmtId="167" fontId="16" fillId="0" borderId="26" xfId="0" applyNumberFormat="1" applyFont="1" applyBorder="1" applyAlignment="1">
      <alignment vertical="center"/>
    </xf>
    <xf numFmtId="167" fontId="10" fillId="3" borderId="29" xfId="0" applyNumberFormat="1" applyFont="1" applyFill="1" applyBorder="1"/>
    <xf numFmtId="167" fontId="17" fillId="0" borderId="26" xfId="0" applyNumberFormat="1" applyFont="1" applyBorder="1"/>
    <xf numFmtId="167" fontId="10" fillId="0" borderId="29" xfId="0" applyNumberFormat="1" applyFont="1" applyBorder="1"/>
    <xf numFmtId="167" fontId="17" fillId="3" borderId="26" xfId="0" applyNumberFormat="1" applyFont="1" applyFill="1" applyBorder="1"/>
    <xf numFmtId="167" fontId="16" fillId="0" borderId="26" xfId="0" applyNumberFormat="1" applyFont="1" applyBorder="1"/>
    <xf numFmtId="0" fontId="8" fillId="0" borderId="32" xfId="0" applyFont="1" applyBorder="1" applyAlignment="1">
      <alignment vertical="center"/>
    </xf>
    <xf numFmtId="167" fontId="16" fillId="0" borderId="7" xfId="0" applyNumberFormat="1" applyFont="1" applyBorder="1"/>
    <xf numFmtId="167" fontId="16" fillId="0" borderId="33" xfId="0" applyNumberFormat="1" applyFont="1" applyBorder="1" applyAlignment="1">
      <alignment vertical="center"/>
    </xf>
    <xf numFmtId="0" fontId="21" fillId="3" borderId="34" xfId="0" applyFont="1" applyFill="1" applyBorder="1"/>
    <xf numFmtId="0" fontId="21" fillId="0" borderId="36" xfId="0" applyFont="1" applyBorder="1"/>
    <xf numFmtId="166" fontId="11" fillId="0" borderId="29" xfId="0" applyNumberFormat="1" applyFont="1" applyBorder="1"/>
    <xf numFmtId="0" fontId="21" fillId="3" borderId="36" xfId="0" applyFont="1" applyFill="1" applyBorder="1"/>
    <xf numFmtId="0" fontId="13" fillId="3" borderId="28" xfId="0" applyFont="1" applyFill="1" applyBorder="1"/>
    <xf numFmtId="0" fontId="13" fillId="0" borderId="28" xfId="0" applyFont="1" applyBorder="1"/>
    <xf numFmtId="0" fontId="14" fillId="3" borderId="0" xfId="0" applyFont="1" applyFill="1" applyAlignment="1">
      <alignment vertical="center"/>
    </xf>
    <xf numFmtId="167" fontId="0" fillId="0" borderId="16" xfId="0" applyNumberFormat="1" applyBorder="1"/>
    <xf numFmtId="0" fontId="14" fillId="0" borderId="13" xfId="0" applyFont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1" fillId="0" borderId="1" xfId="1" applyNumberFormat="1" applyFont="1" applyFill="1" applyBorder="1"/>
    <xf numFmtId="166" fontId="11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166" fontId="11" fillId="5" borderId="1" xfId="1" applyNumberFormat="1" applyFont="1" applyFill="1" applyBorder="1"/>
    <xf numFmtId="166" fontId="11" fillId="5" borderId="1" xfId="0" applyNumberFormat="1" applyFont="1" applyFill="1" applyBorder="1"/>
    <xf numFmtId="0" fontId="14" fillId="5" borderId="0" xfId="0" applyFont="1" applyFill="1" applyAlignment="1">
      <alignment vertical="center"/>
    </xf>
    <xf numFmtId="0" fontId="14" fillId="3" borderId="38" xfId="0" applyFont="1" applyFill="1" applyBorder="1" applyAlignment="1">
      <alignment vertical="center"/>
    </xf>
    <xf numFmtId="0" fontId="11" fillId="3" borderId="39" xfId="0" applyFont="1" applyFill="1" applyBorder="1" applyAlignment="1">
      <alignment horizontal="center"/>
    </xf>
    <xf numFmtId="0" fontId="16" fillId="0" borderId="40" xfId="0" applyFont="1" applyBorder="1" applyAlignment="1">
      <alignment vertical="center"/>
    </xf>
    <xf numFmtId="0" fontId="16" fillId="5" borderId="41" xfId="0" applyFont="1" applyFill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1" fillId="3" borderId="43" xfId="0" applyFont="1" applyFill="1" applyBorder="1" applyAlignment="1">
      <alignment horizontal="center"/>
    </xf>
    <xf numFmtId="166" fontId="11" fillId="5" borderId="45" xfId="0" applyNumberFormat="1" applyFont="1" applyFill="1" applyBorder="1"/>
    <xf numFmtId="166" fontId="11" fillId="0" borderId="45" xfId="0" applyNumberFormat="1" applyFont="1" applyBorder="1"/>
    <xf numFmtId="0" fontId="14" fillId="0" borderId="47" xfId="0" applyFont="1" applyBorder="1" applyAlignment="1">
      <alignment vertical="center"/>
    </xf>
    <xf numFmtId="0" fontId="16" fillId="5" borderId="48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16" fillId="5" borderId="51" xfId="0" applyFont="1" applyFill="1" applyBorder="1" applyAlignment="1">
      <alignment vertical="center"/>
    </xf>
    <xf numFmtId="0" fontId="1" fillId="0" borderId="53" xfId="0" applyFont="1" applyBorder="1"/>
    <xf numFmtId="166" fontId="24" fillId="0" borderId="54" xfId="1" applyNumberFormat="1" applyFont="1" applyFill="1" applyBorder="1"/>
    <xf numFmtId="166" fontId="24" fillId="0" borderId="55" xfId="1" applyNumberFormat="1" applyFont="1" applyFill="1" applyBorder="1"/>
    <xf numFmtId="166" fontId="24" fillId="5" borderId="54" xfId="1" applyNumberFormat="1" applyFont="1" applyFill="1" applyBorder="1"/>
    <xf numFmtId="0" fontId="1" fillId="5" borderId="56" xfId="0" applyFont="1" applyFill="1" applyBorder="1"/>
    <xf numFmtId="166" fontId="24" fillId="5" borderId="57" xfId="1" applyNumberFormat="1" applyFont="1" applyFill="1" applyBorder="1"/>
    <xf numFmtId="166" fontId="24" fillId="5" borderId="58" xfId="1" applyNumberFormat="1" applyFont="1" applyFill="1" applyBorder="1"/>
    <xf numFmtId="0" fontId="1" fillId="0" borderId="59" xfId="0" applyFont="1" applyBorder="1"/>
    <xf numFmtId="166" fontId="24" fillId="0" borderId="60" xfId="1" applyNumberFormat="1" applyFont="1" applyFill="1" applyBorder="1"/>
    <xf numFmtId="166" fontId="24" fillId="0" borderId="61" xfId="1" applyNumberFormat="1" applyFont="1" applyFill="1" applyBorder="1"/>
    <xf numFmtId="0" fontId="1" fillId="5" borderId="53" xfId="0" applyFont="1" applyFill="1" applyBorder="1"/>
    <xf numFmtId="166" fontId="24" fillId="5" borderId="55" xfId="1" applyNumberFormat="1" applyFont="1" applyFill="1" applyBorder="1"/>
    <xf numFmtId="0" fontId="20" fillId="4" borderId="0" xfId="0" applyFont="1" applyFill="1"/>
    <xf numFmtId="168" fontId="1" fillId="3" borderId="21" xfId="0" applyNumberFormat="1" applyFont="1" applyFill="1" applyBorder="1"/>
    <xf numFmtId="168" fontId="1" fillId="3" borderId="35" xfId="0" applyNumberFormat="1" applyFont="1" applyFill="1" applyBorder="1"/>
    <xf numFmtId="0" fontId="1" fillId="0" borderId="24" xfId="0" applyFont="1" applyBorder="1"/>
    <xf numFmtId="166" fontId="1" fillId="0" borderId="0" xfId="0" applyNumberFormat="1" applyFont="1"/>
    <xf numFmtId="166" fontId="1" fillId="0" borderId="31" xfId="0" applyNumberFormat="1" applyFont="1" applyBorder="1"/>
    <xf numFmtId="0" fontId="1" fillId="3" borderId="24" xfId="0" applyFont="1" applyFill="1" applyBorder="1"/>
    <xf numFmtId="166" fontId="1" fillId="3" borderId="18" xfId="0" applyNumberFormat="1" applyFont="1" applyFill="1" applyBorder="1"/>
    <xf numFmtId="166" fontId="1" fillId="3" borderId="31" xfId="0" applyNumberFormat="1" applyFont="1" applyFill="1" applyBorder="1"/>
    <xf numFmtId="0" fontId="1" fillId="0" borderId="11" xfId="0" applyFont="1" applyBorder="1"/>
    <xf numFmtId="166" fontId="1" fillId="0" borderId="17" xfId="0" applyNumberFormat="1" applyFont="1" applyBorder="1"/>
    <xf numFmtId="166" fontId="1" fillId="0" borderId="18" xfId="0" applyNumberFormat="1" applyFont="1" applyBorder="1"/>
    <xf numFmtId="166" fontId="1" fillId="3" borderId="17" xfId="0" applyNumberFormat="1" applyFont="1" applyFill="1" applyBorder="1"/>
    <xf numFmtId="166" fontId="1" fillId="0" borderId="19" xfId="0" applyNumberFormat="1" applyFont="1" applyBorder="1"/>
    <xf numFmtId="166" fontId="1" fillId="0" borderId="27" xfId="0" applyNumberFormat="1" applyFont="1" applyBorder="1"/>
    <xf numFmtId="166" fontId="1" fillId="0" borderId="20" xfId="0" applyNumberFormat="1" applyFont="1" applyBorder="1"/>
    <xf numFmtId="166" fontId="1" fillId="0" borderId="52" xfId="0" applyNumberFormat="1" applyFont="1" applyBorder="1"/>
    <xf numFmtId="166" fontId="1" fillId="0" borderId="37" xfId="0" applyNumberFormat="1" applyFont="1" applyBorder="1"/>
    <xf numFmtId="0" fontId="1" fillId="3" borderId="11" xfId="0" applyFont="1" applyFill="1" applyBorder="1"/>
    <xf numFmtId="166" fontId="1" fillId="3" borderId="19" xfId="0" applyNumberFormat="1" applyFont="1" applyFill="1" applyBorder="1"/>
    <xf numFmtId="166" fontId="1" fillId="3" borderId="0" xfId="0" applyNumberFormat="1" applyFont="1" applyFill="1"/>
    <xf numFmtId="166" fontId="1" fillId="3" borderId="27" xfId="0" applyNumberFormat="1" applyFont="1" applyFill="1" applyBorder="1"/>
    <xf numFmtId="166" fontId="1" fillId="3" borderId="20" xfId="0" applyNumberFormat="1" applyFont="1" applyFill="1" applyBorder="1"/>
    <xf numFmtId="166" fontId="1" fillId="3" borderId="26" xfId="0" applyNumberFormat="1" applyFont="1" applyFill="1" applyBorder="1"/>
    <xf numFmtId="166" fontId="1" fillId="3" borderId="25" xfId="0" applyNumberFormat="1" applyFont="1" applyFill="1" applyBorder="1"/>
    <xf numFmtId="166" fontId="1" fillId="0" borderId="30" xfId="0" applyNumberFormat="1" applyFont="1" applyBorder="1"/>
    <xf numFmtId="166" fontId="1" fillId="0" borderId="25" xfId="0" applyNumberFormat="1" applyFont="1" applyBorder="1"/>
    <xf numFmtId="0" fontId="1" fillId="0" borderId="0" xfId="0" applyFont="1"/>
    <xf numFmtId="166" fontId="1" fillId="0" borderId="40" xfId="1" applyNumberFormat="1" applyFont="1" applyFill="1" applyBorder="1"/>
    <xf numFmtId="166" fontId="1" fillId="0" borderId="42" xfId="1" applyNumberFormat="1" applyFont="1" applyFill="1" applyBorder="1"/>
    <xf numFmtId="166" fontId="1" fillId="5" borderId="40" xfId="1" applyNumberFormat="1" applyFont="1" applyFill="1" applyBorder="1"/>
    <xf numFmtId="166" fontId="1" fillId="5" borderId="42" xfId="1" applyNumberFormat="1" applyFont="1" applyFill="1" applyBorder="1"/>
    <xf numFmtId="166" fontId="1" fillId="0" borderId="0" xfId="1" applyNumberFormat="1" applyFont="1" applyFill="1" applyBorder="1"/>
    <xf numFmtId="166" fontId="1" fillId="0" borderId="44" xfId="1" applyNumberFormat="1" applyFont="1" applyFill="1" applyBorder="1"/>
    <xf numFmtId="166" fontId="1" fillId="5" borderId="1" xfId="1" applyNumberFormat="1" applyFont="1" applyFill="1" applyBorder="1"/>
    <xf numFmtId="166" fontId="1" fillId="0" borderId="47" xfId="0" applyNumberFormat="1" applyFont="1" applyBorder="1"/>
    <xf numFmtId="166" fontId="1" fillId="0" borderId="46" xfId="0" applyNumberFormat="1" applyFont="1" applyBorder="1"/>
    <xf numFmtId="166" fontId="1" fillId="5" borderId="0" xfId="0" applyNumberFormat="1" applyFont="1" applyFill="1"/>
    <xf numFmtId="166" fontId="1" fillId="5" borderId="0" xfId="1" applyNumberFormat="1" applyFont="1" applyFill="1" applyBorder="1"/>
    <xf numFmtId="166" fontId="1" fillId="5" borderId="44" xfId="1" applyNumberFormat="1" applyFont="1" applyFill="1" applyBorder="1"/>
    <xf numFmtId="166" fontId="1" fillId="0" borderId="1" xfId="1" applyNumberFormat="1" applyFont="1" applyFill="1" applyBorder="1"/>
    <xf numFmtId="166" fontId="1" fillId="5" borderId="44" xfId="0" applyNumberFormat="1" applyFont="1" applyFill="1" applyBorder="1"/>
    <xf numFmtId="166" fontId="1" fillId="0" borderId="40" xfId="0" applyNumberFormat="1" applyFont="1" applyBorder="1"/>
    <xf numFmtId="166" fontId="1" fillId="0" borderId="42" xfId="0" applyNumberFormat="1" applyFont="1" applyBorder="1"/>
    <xf numFmtId="166" fontId="1" fillId="5" borderId="40" xfId="0" applyNumberFormat="1" applyFont="1" applyFill="1" applyBorder="1"/>
    <xf numFmtId="166" fontId="1" fillId="5" borderId="42" xfId="0" applyNumberFormat="1" applyFont="1" applyFill="1" applyBorder="1"/>
    <xf numFmtId="166" fontId="1" fillId="5" borderId="49" xfId="1" applyNumberFormat="1" applyFont="1" applyFill="1" applyBorder="1"/>
    <xf numFmtId="166" fontId="1" fillId="5" borderId="49" xfId="0" applyNumberFormat="1" applyFont="1" applyFill="1" applyBorder="1"/>
    <xf numFmtId="166" fontId="1" fillId="5" borderId="50" xfId="0" applyNumberFormat="1" applyFont="1" applyFill="1" applyBorder="1"/>
    <xf numFmtId="166" fontId="1" fillId="5" borderId="51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;;;"/>
      <fill>
        <patternFill patternType="solid">
          <fgColor indexed="64"/>
          <bgColor rgb="FFE7E6E6"/>
        </patternFill>
      </fill>
      <border diagonalUp="0" diagonalDown="0">
        <left/>
        <right/>
        <top/>
        <bottom/>
        <vertical/>
        <horizontal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&quot;$&quot;#,##0.00;[Red]\(&quot;$&quot;#,##0.0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7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991E5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D3403B48-7C18-4278-9285-1045E5514720}"/>
  </tableStyles>
  <colors>
    <mruColors>
      <color rgb="FF042842"/>
      <color rgb="FFE7E6E6"/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Graphs!$A$3:$A$6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Graphs!$B$3:$B$6</c:f>
              <c:numCache>
                <c:formatCode>"$"#,##0.00</c:formatCode>
                <c:ptCount val="4"/>
                <c:pt idx="0">
                  <c:v>2054000</c:v>
                </c:pt>
                <c:pt idx="1">
                  <c:v>1828850</c:v>
                </c:pt>
                <c:pt idx="2">
                  <c:v>1369500</c:v>
                </c:pt>
                <c:pt idx="3">
                  <c:v>1892000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Graphs!$C$1:$C$2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Graphs!$A$3:$A$6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Graphs!$C$3:$C$6</c:f>
              <c:numCache>
                <c:formatCode>"$"#,##0.00</c:formatCode>
                <c:ptCount val="4"/>
                <c:pt idx="0">
                  <c:v>1775000</c:v>
                </c:pt>
                <c:pt idx="1">
                  <c:v>1775000</c:v>
                </c:pt>
                <c:pt idx="2">
                  <c:v>1775000</c:v>
                </c:pt>
                <c:pt idx="3">
                  <c:v>1775000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Graphs!$A$10:$A$13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Graphs!$B$10:$B$13</c:f>
              <c:numCache>
                <c:formatCode>"$"#,##0.00</c:formatCode>
                <c:ptCount val="4"/>
                <c:pt idx="0">
                  <c:v>888183.34</c:v>
                </c:pt>
                <c:pt idx="1">
                  <c:v>978333.33</c:v>
                </c:pt>
                <c:pt idx="2">
                  <c:v>1147433.33</c:v>
                </c:pt>
                <c:pt idx="3">
                  <c:v>778833.34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Graphs!$C$9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Graphs!$A$10:$A$13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Graphs!$C$10:$C$13</c:f>
              <c:numCache>
                <c:formatCode>"$"#,##0.00</c:formatCode>
                <c:ptCount val="4"/>
                <c:pt idx="0">
                  <c:v>998683.34</c:v>
                </c:pt>
                <c:pt idx="1">
                  <c:v>998683.33</c:v>
                </c:pt>
                <c:pt idx="2">
                  <c:v>998683.33</c:v>
                </c:pt>
                <c:pt idx="3">
                  <c:v>998683.33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Net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Graphs!$A$17:$A$20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Graphs!$B$17:$B$20</c:f>
              <c:numCache>
                <c:formatCode>"$"#,##0.00</c:formatCode>
                <c:ptCount val="4"/>
                <c:pt idx="0">
                  <c:v>1155815.44</c:v>
                </c:pt>
                <c:pt idx="1">
                  <c:v>841584.2300000001</c:v>
                </c:pt>
                <c:pt idx="2">
                  <c:v>212600.32999999984</c:v>
                </c:pt>
                <c:pt idx="3">
                  <c:v>2993166.66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Graphs!$C$16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Graphs!$A$17:$A$20</c:f>
              <c:strCache>
                <c:ptCount val="4"/>
                <c:pt idx="0">
                  <c:v>July 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Graphs!$C$17:$C$20</c:f>
              <c:numCache>
                <c:formatCode>"$"#,##0.00</c:formatCode>
                <c:ptCount val="4"/>
                <c:pt idx="0">
                  <c:v>766316.66</c:v>
                </c:pt>
                <c:pt idx="1">
                  <c:v>766316.67</c:v>
                </c:pt>
                <c:pt idx="2">
                  <c:v>766316.67</c:v>
                </c:pt>
                <c:pt idx="3">
                  <c:v>766316.67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68580</xdr:colOff>
          <xdr:row>0</xdr:row>
          <xdr:rowOff>121920</xdr:rowOff>
        </xdr:from>
        <xdr:to>
          <xdr:col>11</xdr:col>
          <xdr:colOff>1181100</xdr:colOff>
          <xdr:row>1</xdr:row>
          <xdr:rowOff>198120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AU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Export Data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F9591-C955-47A5-9E9F-DD66D9C013A3}" name="Table1" displayName="Table1" ref="A4:F29" headerRowCount="0" totalsRowShown="0">
  <tableColumns count="6">
    <tableColumn id="1" xr3:uid="{995D66BA-C37F-41AD-AD21-3984D9894216}" name="Column1" headerRowDxfId="47"/>
    <tableColumn id="2" xr3:uid="{4B1F160C-FD1E-45E5-B257-FAA4CB9AD5CD}" name="Column2" headerRowDxfId="46" dataDxfId="45"/>
    <tableColumn id="3" xr3:uid="{0D441520-AD67-4174-8E86-9A170F9E49C3}" name="Column3" headerRowDxfId="44" dataDxfId="43"/>
    <tableColumn id="4" xr3:uid="{ED3D9218-E068-4526-B9E5-AA99ACEEFF15}" name="Column4" headerRowDxfId="42" dataDxfId="41"/>
    <tableColumn id="6" xr3:uid="{329214E7-1F47-4185-9628-6905647F295D}" name="Column6" headerRowDxfId="40" dataDxfId="39"/>
    <tableColumn id="5" xr3:uid="{F22095B1-CD8D-4321-A5BE-0C3D6D0941BE}" name="Column5" headerRowDxfId="38" dataDxfId="3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ABC85C-7FD2-447A-8EAC-81202997327D}" name="Table10" displayName="Table10" ref="A4:F22" totalsRowShown="0" headerRowDxfId="36" dataDxfId="34" headerRowBorderDxfId="35">
  <autoFilter ref="A4:F22" xr:uid="{80ABC85C-7FD2-447A-8EAC-8120299732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5082C67-B8DB-4D70-A391-B08A5A00E1BA}" name="Revenue -  Budgeted " dataDxfId="33"/>
    <tableColumn id="2" xr3:uid="{0B40B922-3AF2-4268-BDC5-7BB3BEECEFB1}" name="Column1" dataDxfId="32"/>
    <tableColumn id="3" xr3:uid="{1DFE3CA7-E92D-48F0-9EB8-8BE00E2EFCB4}" name="Column2" dataDxfId="31"/>
    <tableColumn id="4" xr3:uid="{614856CD-02D9-4D2C-B881-883CF6031E21}" name="Column3" dataDxfId="30"/>
    <tableColumn id="6" xr3:uid="{B65C3CD4-1C2E-4888-BC07-404B2CF3D2A3}" name="Column32"/>
    <tableColumn id="5" xr3:uid="{7B44C34F-0AD0-4EBD-A5BE-CA59ACA341DC}" name="Column4" dataDxfId="29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42842"/>
      </a:accent1>
      <a:accent2>
        <a:srgbClr val="EFAD3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CCD-CE9F-48E0-8F52-97227C87799A}">
  <sheetPr codeName="Sheet2"/>
  <dimension ref="A1:H62"/>
  <sheetViews>
    <sheetView showGridLines="0" workbookViewId="0">
      <selection activeCell="L15" sqref="L15"/>
    </sheetView>
  </sheetViews>
  <sheetFormatPr defaultRowHeight="13.8" x14ac:dyDescent="0.25"/>
  <cols>
    <col min="1" max="1" width="44.09765625" customWidth="1"/>
    <col min="2" max="6" width="15.69921875" style="12" customWidth="1"/>
    <col min="7" max="8" width="12.59765625" customWidth="1"/>
    <col min="9" max="9" width="12.5" customWidth="1"/>
    <col min="10" max="11" width="11.19921875" bestFit="1" customWidth="1"/>
    <col min="12" max="12" width="12.8984375" bestFit="1" customWidth="1"/>
  </cols>
  <sheetData>
    <row r="1" spans="1:8" ht="22.8" x14ac:dyDescent="0.4">
      <c r="A1" s="156" t="s">
        <v>0</v>
      </c>
      <c r="B1" s="156"/>
      <c r="C1" s="156"/>
      <c r="D1" s="156"/>
      <c r="E1" s="156"/>
      <c r="F1" s="156"/>
    </row>
    <row r="2" spans="1:8" ht="22.8" x14ac:dyDescent="0.4">
      <c r="A2" s="157" t="s">
        <v>1</v>
      </c>
      <c r="B2" s="157"/>
      <c r="C2" s="157"/>
      <c r="D2" s="157"/>
      <c r="E2" s="157"/>
      <c r="F2" s="157"/>
    </row>
    <row r="3" spans="1:8" ht="23.4" thickBot="1" x14ac:dyDescent="0.45">
      <c r="A3" s="29"/>
      <c r="B3" s="32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1"/>
    </row>
    <row r="4" spans="1:8" ht="18" customHeight="1" x14ac:dyDescent="0.25">
      <c r="A4" s="65" t="s">
        <v>7</v>
      </c>
      <c r="B4" s="66"/>
    </row>
    <row r="5" spans="1:8" ht="18" customHeight="1" x14ac:dyDescent="0.25">
      <c r="A5" s="40" t="s">
        <v>8</v>
      </c>
      <c r="B5" s="46">
        <v>240000</v>
      </c>
      <c r="C5" s="46">
        <v>400000</v>
      </c>
      <c r="D5" s="46">
        <v>335000</v>
      </c>
      <c r="E5" s="46">
        <v>240000</v>
      </c>
      <c r="F5" s="47">
        <f>SUM(B5:E5)</f>
        <v>1215000</v>
      </c>
      <c r="G5" s="3"/>
    </row>
    <row r="6" spans="1:8" ht="18" customHeight="1" x14ac:dyDescent="0.25">
      <c r="A6" s="48" t="s">
        <v>9</v>
      </c>
      <c r="B6" s="25">
        <v>740000</v>
      </c>
      <c r="C6" s="25">
        <v>447800</v>
      </c>
      <c r="D6" s="25">
        <v>138000</v>
      </c>
      <c r="E6" s="25">
        <v>710000</v>
      </c>
      <c r="F6" s="49">
        <f>SUM(B6:E6)</f>
        <v>2035800</v>
      </c>
      <c r="G6" s="3"/>
    </row>
    <row r="7" spans="1:8" ht="18" customHeight="1" x14ac:dyDescent="0.25">
      <c r="A7" s="41" t="s">
        <v>10</v>
      </c>
      <c r="B7" s="15">
        <v>773000</v>
      </c>
      <c r="C7" s="15">
        <v>632050</v>
      </c>
      <c r="D7" s="15">
        <v>570500</v>
      </c>
      <c r="E7" s="15">
        <v>673000</v>
      </c>
      <c r="F7" s="50">
        <f>SUM(B7:E7)</f>
        <v>2648550</v>
      </c>
      <c r="G7" s="3"/>
    </row>
    <row r="8" spans="1:8" ht="18" customHeight="1" x14ac:dyDescent="0.25">
      <c r="A8" s="48" t="s">
        <v>11</v>
      </c>
      <c r="B8" s="25">
        <v>280000</v>
      </c>
      <c r="C8" s="25">
        <v>289000</v>
      </c>
      <c r="D8" s="25">
        <v>284000</v>
      </c>
      <c r="E8" s="25">
        <v>240000</v>
      </c>
      <c r="F8" s="49">
        <f>SUM(B8:E8)</f>
        <v>1093000</v>
      </c>
      <c r="G8" s="3"/>
    </row>
    <row r="9" spans="1:8" ht="18" customHeight="1" x14ac:dyDescent="0.25">
      <c r="A9" s="41" t="s">
        <v>12</v>
      </c>
      <c r="B9" s="15">
        <v>21000</v>
      </c>
      <c r="C9" s="15">
        <v>60000</v>
      </c>
      <c r="D9" s="15">
        <v>42000</v>
      </c>
      <c r="E9" s="15">
        <v>29000</v>
      </c>
      <c r="F9" s="50">
        <f>SUM(B9:E9)</f>
        <v>152000</v>
      </c>
      <c r="G9" s="3"/>
    </row>
    <row r="10" spans="1:8" ht="18" customHeight="1" thickBot="1" x14ac:dyDescent="0.3">
      <c r="A10" s="42" t="s">
        <v>13</v>
      </c>
      <c r="B10" s="26">
        <f>SUM(B5:B9)</f>
        <v>2054000</v>
      </c>
      <c r="C10" s="26">
        <f t="shared" ref="C10" si="0">SUM(C5:C9)</f>
        <v>1828850</v>
      </c>
      <c r="D10" s="26">
        <f>SUM(D5:D9)</f>
        <v>1369500</v>
      </c>
      <c r="E10" s="26">
        <f>SUBTOTAL(109,E4:E9)</f>
        <v>1892000</v>
      </c>
      <c r="F10" s="51">
        <f>SUM(F5:F9)</f>
        <v>7144350</v>
      </c>
      <c r="G10" s="3"/>
      <c r="H10" s="12"/>
    </row>
    <row r="11" spans="1:8" ht="18" customHeight="1" thickTop="1" x14ac:dyDescent="0.25">
      <c r="A11" s="67" t="s">
        <v>14</v>
      </c>
      <c r="B11" s="16"/>
      <c r="C11" s="16"/>
      <c r="D11" s="16"/>
      <c r="E11" s="16"/>
      <c r="F11" s="52"/>
      <c r="G11" s="3"/>
    </row>
    <row r="12" spans="1:8" ht="18" customHeight="1" x14ac:dyDescent="0.25">
      <c r="A12" s="41" t="s">
        <v>15</v>
      </c>
      <c r="B12" s="17">
        <v>10001.219999999999</v>
      </c>
      <c r="C12" s="17">
        <v>8932.44</v>
      </c>
      <c r="D12" s="17">
        <v>9466.34</v>
      </c>
      <c r="E12" s="17">
        <v>12000</v>
      </c>
      <c r="F12" s="50">
        <f>SUM(Table1[[#This Row],[Column2]:[Column6]])</f>
        <v>40400</v>
      </c>
      <c r="G12" s="3"/>
    </row>
    <row r="13" spans="1:8" ht="18" customHeight="1" thickBot="1" x14ac:dyDescent="0.3">
      <c r="A13" s="44" t="s">
        <v>16</v>
      </c>
      <c r="B13" s="13">
        <f>B12</f>
        <v>10001.219999999999</v>
      </c>
      <c r="C13" s="13">
        <f t="shared" ref="C13:E13" si="1">C12</f>
        <v>8932.44</v>
      </c>
      <c r="D13" s="13">
        <f t="shared" si="1"/>
        <v>9466.34</v>
      </c>
      <c r="E13" s="13">
        <f t="shared" si="1"/>
        <v>12000</v>
      </c>
      <c r="F13" s="53">
        <f>F12</f>
        <v>40400</v>
      </c>
      <c r="G13" s="3"/>
    </row>
    <row r="14" spans="1:8" ht="18" customHeight="1" thickTop="1" x14ac:dyDescent="0.25">
      <c r="A14" s="68" t="s">
        <v>17</v>
      </c>
      <c r="B14" s="27"/>
      <c r="C14" s="27"/>
      <c r="D14" s="27"/>
      <c r="E14" s="17"/>
      <c r="F14" s="54"/>
      <c r="G14" s="3"/>
    </row>
    <row r="15" spans="1:8" ht="18" customHeight="1" x14ac:dyDescent="0.25">
      <c r="A15" s="41" t="s">
        <v>18</v>
      </c>
      <c r="B15" s="15">
        <v>33333.339999999997</v>
      </c>
      <c r="C15" s="17">
        <v>33333.33</v>
      </c>
      <c r="D15" s="17">
        <v>33333.33</v>
      </c>
      <c r="E15" s="17">
        <v>33333.339999999997</v>
      </c>
      <c r="F15" s="50">
        <f t="shared" ref="F15:F20" si="2">SUM(B15:E15)</f>
        <v>133333.34</v>
      </c>
      <c r="G15" s="3"/>
    </row>
    <row r="16" spans="1:8" ht="18" customHeight="1" x14ac:dyDescent="0.25">
      <c r="A16" s="48" t="s">
        <v>19</v>
      </c>
      <c r="B16" s="28">
        <v>35850</v>
      </c>
      <c r="C16" s="28">
        <v>20000</v>
      </c>
      <c r="D16" s="28">
        <v>51700</v>
      </c>
      <c r="E16" s="28">
        <v>36500</v>
      </c>
      <c r="F16" s="49">
        <f t="shared" si="2"/>
        <v>144050</v>
      </c>
      <c r="G16" s="3"/>
    </row>
    <row r="17" spans="1:8" ht="18" customHeight="1" x14ac:dyDescent="0.25">
      <c r="A17" s="41" t="s">
        <v>20</v>
      </c>
      <c r="B17" s="17">
        <v>4000</v>
      </c>
      <c r="C17" s="17">
        <v>5000</v>
      </c>
      <c r="D17" s="17">
        <v>6750</v>
      </c>
      <c r="E17" s="17">
        <v>4000</v>
      </c>
      <c r="F17" s="50">
        <f t="shared" si="2"/>
        <v>19750</v>
      </c>
      <c r="G17" s="3"/>
    </row>
    <row r="18" spans="1:8" ht="18" customHeight="1" x14ac:dyDescent="0.25">
      <c r="A18" s="48" t="s">
        <v>21</v>
      </c>
      <c r="B18" s="28">
        <v>810000</v>
      </c>
      <c r="C18" s="28">
        <v>915000</v>
      </c>
      <c r="D18" s="28">
        <v>1050500</v>
      </c>
      <c r="E18" s="28">
        <v>700000</v>
      </c>
      <c r="F18" s="49">
        <f t="shared" si="2"/>
        <v>3475500</v>
      </c>
      <c r="G18" s="3"/>
    </row>
    <row r="19" spans="1:8" ht="18" customHeight="1" x14ac:dyDescent="0.25">
      <c r="A19" s="41" t="s">
        <v>22</v>
      </c>
      <c r="B19" s="17">
        <v>2200</v>
      </c>
      <c r="C19" s="17">
        <v>2200</v>
      </c>
      <c r="D19" s="17">
        <v>2350</v>
      </c>
      <c r="E19" s="17">
        <v>2200</v>
      </c>
      <c r="F19" s="50">
        <f t="shared" si="2"/>
        <v>8950</v>
      </c>
      <c r="G19" s="3"/>
    </row>
    <row r="20" spans="1:8" ht="18" customHeight="1" x14ac:dyDescent="0.25">
      <c r="A20" s="48" t="s">
        <v>23</v>
      </c>
      <c r="B20" s="28">
        <v>2800</v>
      </c>
      <c r="C20" s="28">
        <v>2800</v>
      </c>
      <c r="D20" s="28">
        <v>2800</v>
      </c>
      <c r="E20" s="28">
        <v>2800</v>
      </c>
      <c r="F20" s="49">
        <f t="shared" si="2"/>
        <v>11200</v>
      </c>
      <c r="G20" s="3"/>
      <c r="H20" s="12"/>
    </row>
    <row r="21" spans="1:8" ht="18" customHeight="1" thickBot="1" x14ac:dyDescent="0.3">
      <c r="A21" s="44" t="s">
        <v>24</v>
      </c>
      <c r="B21" s="13">
        <f>SUM(B15:B20)</f>
        <v>888183.34</v>
      </c>
      <c r="C21" s="13">
        <f>SUM(C15:C20)</f>
        <v>978333.33</v>
      </c>
      <c r="D21" s="13">
        <f>SUM(D15:D20)</f>
        <v>1147433.33</v>
      </c>
      <c r="E21" s="13">
        <f>SUM(E15:E20)</f>
        <v>778833.34</v>
      </c>
      <c r="F21" s="53">
        <f>SUM(F15:F20)</f>
        <v>3792783.34</v>
      </c>
      <c r="G21" s="3"/>
      <c r="H21" s="3"/>
    </row>
    <row r="22" spans="1:8" ht="18" customHeight="1" thickTop="1" x14ac:dyDescent="0.25">
      <c r="A22" s="67" t="s">
        <v>25</v>
      </c>
      <c r="B22" s="16"/>
      <c r="C22" s="16"/>
      <c r="D22" s="16"/>
      <c r="E22" s="16"/>
      <c r="F22" s="52"/>
      <c r="G22" s="3"/>
      <c r="H22" s="3"/>
    </row>
    <row r="23" spans="1:8" ht="18" customHeight="1" x14ac:dyDescent="0.25">
      <c r="A23" s="41" t="s">
        <v>26</v>
      </c>
      <c r="B23" s="17">
        <f>SUM(B5,B6,B7,B8,B9)</f>
        <v>2054000</v>
      </c>
      <c r="C23" s="17">
        <f>SUM(C5,C6,C7,C8,C9)</f>
        <v>1828850</v>
      </c>
      <c r="D23" s="17">
        <f>SUM(D5,D6,D7,D8,D9)</f>
        <v>1369500</v>
      </c>
      <c r="E23" s="17">
        <v>1892000</v>
      </c>
      <c r="F23" s="50">
        <f>SUM(B23:E23)</f>
        <v>7144350</v>
      </c>
      <c r="G23" s="3"/>
      <c r="H23" s="3"/>
    </row>
    <row r="24" spans="1:8" ht="18" customHeight="1" thickBot="1" x14ac:dyDescent="0.3">
      <c r="A24" s="56" t="s">
        <v>27</v>
      </c>
      <c r="B24" s="57">
        <f>B12</f>
        <v>10001.219999999999</v>
      </c>
      <c r="C24" s="57">
        <f>C12</f>
        <v>8932.44</v>
      </c>
      <c r="D24" s="57">
        <f>D12</f>
        <v>9466.34</v>
      </c>
      <c r="E24" s="57">
        <v>12000</v>
      </c>
      <c r="F24" s="58">
        <f>SUM(B24:E24)</f>
        <v>40400</v>
      </c>
      <c r="G24" s="3"/>
      <c r="H24" s="3"/>
    </row>
    <row r="25" spans="1:8" ht="18" customHeight="1" x14ac:dyDescent="0.25">
      <c r="A25" s="45" t="s">
        <v>28</v>
      </c>
      <c r="B25" s="19">
        <f>B23-B24</f>
        <v>2043998.78</v>
      </c>
      <c r="C25" s="19">
        <f>C23-C24</f>
        <v>1819917.56</v>
      </c>
      <c r="D25" s="19">
        <f>D23-D24</f>
        <v>1360033.66</v>
      </c>
      <c r="E25" s="19">
        <f>E23-E24</f>
        <v>1880000</v>
      </c>
      <c r="F25" s="19">
        <f>F23-F24</f>
        <v>7103950</v>
      </c>
      <c r="G25" s="3"/>
      <c r="H25" s="3"/>
    </row>
    <row r="26" spans="1:8" ht="18" customHeight="1" x14ac:dyDescent="0.25">
      <c r="A26" s="41" t="s">
        <v>29</v>
      </c>
      <c r="B26" s="24">
        <f>SUM(B15:B20)</f>
        <v>888183.34</v>
      </c>
      <c r="C26" s="24">
        <f>SUM(C15:C20)</f>
        <v>978333.33</v>
      </c>
      <c r="D26" s="24">
        <f>SUM(D15:D20)</f>
        <v>1147433.33</v>
      </c>
      <c r="E26" s="24">
        <f>SUM(E15:E20)</f>
        <v>778833.34</v>
      </c>
      <c r="F26" s="49">
        <f>SUM(F15:F20)</f>
        <v>3792783.34</v>
      </c>
      <c r="G26" s="3"/>
      <c r="H26" s="3"/>
    </row>
    <row r="27" spans="1:8" ht="18" customHeight="1" x14ac:dyDescent="0.25">
      <c r="A27" s="41" t="s">
        <v>30</v>
      </c>
      <c r="B27" s="24">
        <v>0</v>
      </c>
      <c r="C27" s="24">
        <v>0</v>
      </c>
      <c r="D27" s="24">
        <v>0</v>
      </c>
      <c r="E27" s="24">
        <v>1892000</v>
      </c>
      <c r="F27" s="55">
        <f>SUM(Table1[[#This Row],[Column2]:[Column6]])</f>
        <v>1892000</v>
      </c>
      <c r="G27" s="3"/>
      <c r="H27" s="3"/>
    </row>
    <row r="28" spans="1:8" ht="18" customHeight="1" x14ac:dyDescent="0.25">
      <c r="A28" s="41" t="s">
        <v>31</v>
      </c>
      <c r="B28" s="24">
        <v>0</v>
      </c>
      <c r="C28" s="24">
        <v>0</v>
      </c>
      <c r="D28" s="24">
        <v>0</v>
      </c>
      <c r="E28" s="24">
        <v>0</v>
      </c>
      <c r="F28" s="50">
        <f>SUM(B28:E28)</f>
        <v>0</v>
      </c>
      <c r="G28" s="6"/>
    </row>
    <row r="29" spans="1:8" ht="18" customHeight="1" thickBot="1" x14ac:dyDescent="0.3">
      <c r="A29" s="44" t="s">
        <v>32</v>
      </c>
      <c r="B29" s="13">
        <f>B25-B26+B27-B28</f>
        <v>1155815.44</v>
      </c>
      <c r="C29" s="13">
        <f t="shared" ref="C29:E29" si="3">C25-C26+C27-C28</f>
        <v>841584.2300000001</v>
      </c>
      <c r="D29" s="13">
        <f t="shared" si="3"/>
        <v>212600.32999999984</v>
      </c>
      <c r="E29" s="13">
        <f t="shared" si="3"/>
        <v>2993166.66</v>
      </c>
      <c r="F29" s="53">
        <f>F25-F26+F27-F28</f>
        <v>5203166.66</v>
      </c>
      <c r="H29" s="12"/>
    </row>
    <row r="30" spans="1:8" ht="18" customHeight="1" thickTop="1" x14ac:dyDescent="0.25">
      <c r="A30" s="18"/>
      <c r="B30" s="19"/>
      <c r="C30" s="19"/>
      <c r="D30" s="19"/>
      <c r="E30" s="19"/>
      <c r="F30" s="19"/>
    </row>
    <row r="31" spans="1:8" ht="14.4" thickBot="1" x14ac:dyDescent="0.3"/>
    <row r="32" spans="1:8" ht="14.4" thickBot="1" x14ac:dyDescent="0.3">
      <c r="A32" s="20" t="s">
        <v>33</v>
      </c>
      <c r="B32" s="21"/>
      <c r="C32" s="22"/>
      <c r="D32" s="22"/>
      <c r="E32" s="22"/>
      <c r="F32" s="23"/>
    </row>
    <row r="38" spans="7:7" x14ac:dyDescent="0.25">
      <c r="G38" s="3"/>
    </row>
    <row r="39" spans="7:7" x14ac:dyDescent="0.25">
      <c r="G39" s="3"/>
    </row>
    <row r="40" spans="7:7" x14ac:dyDescent="0.25">
      <c r="G40" s="3"/>
    </row>
    <row r="41" spans="7:7" x14ac:dyDescent="0.25">
      <c r="G41" s="3"/>
    </row>
    <row r="42" spans="7:7" x14ac:dyDescent="0.25">
      <c r="G42" s="3"/>
    </row>
    <row r="43" spans="7:7" x14ac:dyDescent="0.25">
      <c r="G43" s="3"/>
    </row>
    <row r="44" spans="7:7" x14ac:dyDescent="0.25">
      <c r="G44" s="3"/>
    </row>
    <row r="45" spans="7:7" x14ac:dyDescent="0.25">
      <c r="G45" s="3"/>
    </row>
    <row r="46" spans="7:7" x14ac:dyDescent="0.25">
      <c r="G46" s="3"/>
    </row>
    <row r="47" spans="7:7" x14ac:dyDescent="0.25">
      <c r="G47" s="3"/>
    </row>
    <row r="48" spans="7:7" x14ac:dyDescent="0.25">
      <c r="G48" s="3"/>
    </row>
    <row r="49" spans="1:7" x14ac:dyDescent="0.25">
      <c r="G49" s="3"/>
    </row>
    <row r="50" spans="1:7" x14ac:dyDescent="0.25">
      <c r="G50" s="3"/>
    </row>
    <row r="51" spans="1:7" x14ac:dyDescent="0.25">
      <c r="G51" s="3"/>
    </row>
    <row r="52" spans="1:7" x14ac:dyDescent="0.25">
      <c r="G52" s="3"/>
    </row>
    <row r="53" spans="1:7" x14ac:dyDescent="0.25">
      <c r="G53" s="3"/>
    </row>
    <row r="54" spans="1:7" x14ac:dyDescent="0.25">
      <c r="A54" s="4"/>
      <c r="G54" s="3"/>
    </row>
    <row r="55" spans="1:7" ht="22.8" x14ac:dyDescent="0.25">
      <c r="A55" s="1"/>
      <c r="G55" s="3"/>
    </row>
    <row r="56" spans="1:7" x14ac:dyDescent="0.25">
      <c r="A56" s="2"/>
      <c r="B56" s="14"/>
      <c r="C56" s="14"/>
      <c r="D56" s="14"/>
      <c r="E56" s="14"/>
      <c r="G56" s="3"/>
    </row>
    <row r="57" spans="1:7" x14ac:dyDescent="0.25">
      <c r="A57" s="2"/>
      <c r="G57" s="3"/>
    </row>
    <row r="58" spans="1:7" x14ac:dyDescent="0.25">
      <c r="A58" s="2"/>
      <c r="G58" s="3"/>
    </row>
    <row r="59" spans="1:7" x14ac:dyDescent="0.25">
      <c r="A59" s="2"/>
      <c r="G59" s="3"/>
    </row>
    <row r="60" spans="1:7" x14ac:dyDescent="0.25">
      <c r="A60" s="2"/>
      <c r="G60" s="3"/>
    </row>
    <row r="61" spans="1:7" x14ac:dyDescent="0.25">
      <c r="A61" s="2"/>
      <c r="G61" s="3"/>
    </row>
    <row r="62" spans="1:7" x14ac:dyDescent="0.25">
      <c r="A62" s="5"/>
    </row>
  </sheetData>
  <mergeCells count="2">
    <mergeCell ref="A1:F1"/>
    <mergeCell ref="A2:F2"/>
  </mergeCells>
  <phoneticPr fontId="22" type="noConversion"/>
  <conditionalFormatting sqref="B5:F20 B22:F28">
    <cfRule type="cellIs" dxfId="50" priority="4" operator="lessThan">
      <formula>0</formula>
    </cfRule>
  </conditionalFormatting>
  <conditionalFormatting sqref="B21:F21">
    <cfRule type="cellIs" dxfId="49" priority="3" operator="lessThan">
      <formula>0</formula>
    </cfRule>
  </conditionalFormatting>
  <conditionalFormatting sqref="B29:F30">
    <cfRule type="cellIs" dxfId="48" priority="2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0A60-A174-4142-A8D8-650BBD54325D}">
  <sheetPr codeName="Sheet1"/>
  <dimension ref="A1:F23"/>
  <sheetViews>
    <sheetView showGridLines="0" workbookViewId="0">
      <selection activeCell="I11" sqref="I11"/>
    </sheetView>
  </sheetViews>
  <sheetFormatPr defaultRowHeight="13.8" x14ac:dyDescent="0.25"/>
  <cols>
    <col min="1" max="1" width="42.59765625" customWidth="1"/>
    <col min="2" max="6" width="16.69921875" customWidth="1"/>
  </cols>
  <sheetData>
    <row r="1" spans="1:6" ht="22.8" x14ac:dyDescent="0.4">
      <c r="A1" s="156" t="s">
        <v>34</v>
      </c>
      <c r="B1" s="156"/>
      <c r="C1" s="156"/>
      <c r="D1" s="156"/>
      <c r="E1" s="156"/>
      <c r="F1" s="156"/>
    </row>
    <row r="2" spans="1:6" ht="22.8" x14ac:dyDescent="0.4">
      <c r="A2" s="156" t="s">
        <v>35</v>
      </c>
      <c r="B2" s="156"/>
      <c r="C2" s="156"/>
      <c r="D2" s="156"/>
      <c r="E2" s="156"/>
      <c r="F2" s="156"/>
    </row>
    <row r="3" spans="1:6" ht="22.8" x14ac:dyDescent="0.4">
      <c r="A3" s="34"/>
      <c r="B3" s="35" t="s">
        <v>2</v>
      </c>
      <c r="C3" s="35" t="s">
        <v>36</v>
      </c>
      <c r="D3" s="35" t="s">
        <v>4</v>
      </c>
      <c r="E3" s="35" t="s">
        <v>5</v>
      </c>
      <c r="F3" s="35" t="s">
        <v>6</v>
      </c>
    </row>
    <row r="4" spans="1:6" s="33" customFormat="1" ht="19.2" customHeight="1" x14ac:dyDescent="0.3">
      <c r="A4" s="59" t="s">
        <v>37</v>
      </c>
      <c r="B4" s="107" t="s">
        <v>38</v>
      </c>
      <c r="C4" s="107" t="s">
        <v>39</v>
      </c>
      <c r="D4" s="107" t="s">
        <v>40</v>
      </c>
      <c r="E4" s="107" t="s">
        <v>41</v>
      </c>
      <c r="F4" s="108" t="s">
        <v>42</v>
      </c>
    </row>
    <row r="5" spans="1:6" ht="19.2" customHeight="1" x14ac:dyDescent="0.25">
      <c r="A5" s="109" t="s">
        <v>8</v>
      </c>
      <c r="B5" s="110">
        <v>335000</v>
      </c>
      <c r="C5" s="110">
        <v>335000</v>
      </c>
      <c r="D5" s="110">
        <v>335000</v>
      </c>
      <c r="E5" s="110">
        <v>335000</v>
      </c>
      <c r="F5" s="111">
        <f>SUM(B5:E5)</f>
        <v>1340000</v>
      </c>
    </row>
    <row r="6" spans="1:6" ht="19.2" customHeight="1" x14ac:dyDescent="0.25">
      <c r="A6" s="112" t="s">
        <v>9</v>
      </c>
      <c r="B6" s="113">
        <v>450000</v>
      </c>
      <c r="C6" s="113">
        <v>450000</v>
      </c>
      <c r="D6" s="113">
        <v>450000</v>
      </c>
      <c r="E6" s="113">
        <v>450000</v>
      </c>
      <c r="F6" s="114">
        <f>SUM(B6:E6)</f>
        <v>1800000</v>
      </c>
    </row>
    <row r="7" spans="1:6" ht="19.2" customHeight="1" x14ac:dyDescent="0.25">
      <c r="A7" s="115" t="s">
        <v>10</v>
      </c>
      <c r="B7" s="116">
        <v>660000</v>
      </c>
      <c r="C7" s="117">
        <v>660000</v>
      </c>
      <c r="D7" s="117">
        <v>660000</v>
      </c>
      <c r="E7" s="117">
        <v>660000</v>
      </c>
      <c r="F7" s="111">
        <f>SUM(B7:E7)</f>
        <v>2640000</v>
      </c>
    </row>
    <row r="8" spans="1:6" ht="19.2" customHeight="1" x14ac:dyDescent="0.25">
      <c r="A8" s="112" t="s">
        <v>11</v>
      </c>
      <c r="B8" s="118">
        <v>280000</v>
      </c>
      <c r="C8" s="118">
        <v>280000</v>
      </c>
      <c r="D8" s="118">
        <v>280000</v>
      </c>
      <c r="E8" s="118">
        <v>280000</v>
      </c>
      <c r="F8" s="114">
        <f>SUM(B8:E8)</f>
        <v>1120000</v>
      </c>
    </row>
    <row r="9" spans="1:6" ht="19.2" customHeight="1" x14ac:dyDescent="0.25">
      <c r="A9" s="115" t="s">
        <v>12</v>
      </c>
      <c r="B9" s="110">
        <v>50000</v>
      </c>
      <c r="C9" s="119">
        <v>50000</v>
      </c>
      <c r="D9" s="110">
        <v>50000</v>
      </c>
      <c r="E9" s="110">
        <v>50000</v>
      </c>
      <c r="F9" s="120">
        <f>SUM(B9:E9)</f>
        <v>200000</v>
      </c>
    </row>
    <row r="10" spans="1:6" ht="19.2" customHeight="1" thickBot="1" x14ac:dyDescent="0.3">
      <c r="A10" s="63" t="s">
        <v>43</v>
      </c>
      <c r="B10" s="36">
        <f>SUM(B5:B9)</f>
        <v>1775000</v>
      </c>
      <c r="C10" s="36">
        <f t="shared" ref="C10:F10" si="0">SUM(C5:C9)</f>
        <v>1775000</v>
      </c>
      <c r="D10" s="36">
        <f t="shared" si="0"/>
        <v>1775000</v>
      </c>
      <c r="E10" s="36">
        <f t="shared" si="0"/>
        <v>1775000</v>
      </c>
      <c r="F10" s="43">
        <f t="shared" si="0"/>
        <v>7100000</v>
      </c>
    </row>
    <row r="11" spans="1:6" ht="19.2" customHeight="1" thickTop="1" x14ac:dyDescent="0.3">
      <c r="A11" s="60" t="s">
        <v>44</v>
      </c>
      <c r="B11" s="110"/>
      <c r="C11" s="110"/>
      <c r="D11" s="121"/>
      <c r="E11" s="122"/>
      <c r="F11" s="123"/>
    </row>
    <row r="12" spans="1:6" ht="19.2" customHeight="1" x14ac:dyDescent="0.25">
      <c r="A12" s="124" t="s">
        <v>15</v>
      </c>
      <c r="B12" s="125">
        <v>10000</v>
      </c>
      <c r="C12" s="125">
        <v>10000</v>
      </c>
      <c r="D12" s="126">
        <v>10000</v>
      </c>
      <c r="E12" s="126">
        <v>10000</v>
      </c>
      <c r="F12" s="127">
        <f>SUM(B12:E12)</f>
        <v>40000</v>
      </c>
    </row>
    <row r="13" spans="1:6" ht="19.2" customHeight="1" thickBot="1" x14ac:dyDescent="0.3">
      <c r="A13" s="64" t="s">
        <v>45</v>
      </c>
      <c r="B13" s="11">
        <f>SUM(B12)</f>
        <v>10000</v>
      </c>
      <c r="C13" s="11">
        <f t="shared" ref="C13:F13" si="1">SUM(C12)</f>
        <v>10000</v>
      </c>
      <c r="D13" s="11">
        <f t="shared" si="1"/>
        <v>10000</v>
      </c>
      <c r="E13" s="11">
        <f t="shared" si="1"/>
        <v>10000</v>
      </c>
      <c r="F13" s="61">
        <f t="shared" si="1"/>
        <v>40000</v>
      </c>
    </row>
    <row r="14" spans="1:6" ht="19.2" customHeight="1" thickTop="1" x14ac:dyDescent="0.3">
      <c r="A14" s="62" t="s">
        <v>46</v>
      </c>
      <c r="B14" s="128"/>
      <c r="C14" s="126"/>
      <c r="D14" s="128"/>
      <c r="E14" s="126"/>
      <c r="F14" s="129"/>
    </row>
    <row r="15" spans="1:6" ht="19.2" customHeight="1" x14ac:dyDescent="0.25">
      <c r="A15" s="115" t="s">
        <v>18</v>
      </c>
      <c r="B15" s="116">
        <v>33333.339999999997</v>
      </c>
      <c r="C15" s="117">
        <v>33333.33</v>
      </c>
      <c r="D15" s="110">
        <v>33333.33</v>
      </c>
      <c r="E15" s="110">
        <v>33333.33</v>
      </c>
      <c r="F15" s="111">
        <f t="shared" ref="F15:F20" si="2">SUM(B15:E15)</f>
        <v>133333.33000000002</v>
      </c>
    </row>
    <row r="16" spans="1:6" ht="19.2" customHeight="1" x14ac:dyDescent="0.25">
      <c r="A16" s="112" t="s">
        <v>19</v>
      </c>
      <c r="B16" s="126">
        <v>35000</v>
      </c>
      <c r="C16" s="118">
        <v>35000</v>
      </c>
      <c r="D16" s="113">
        <v>35000</v>
      </c>
      <c r="E16" s="113">
        <v>35000</v>
      </c>
      <c r="F16" s="130">
        <f t="shared" si="2"/>
        <v>140000</v>
      </c>
    </row>
    <row r="17" spans="1:6" ht="19.2" customHeight="1" x14ac:dyDescent="0.25">
      <c r="A17" s="115" t="s">
        <v>20</v>
      </c>
      <c r="B17" s="117">
        <v>5250</v>
      </c>
      <c r="C17" s="116">
        <v>5250</v>
      </c>
      <c r="D17" s="117">
        <v>5250</v>
      </c>
      <c r="E17" s="117">
        <v>5250</v>
      </c>
      <c r="F17" s="131">
        <f t="shared" si="2"/>
        <v>21000</v>
      </c>
    </row>
    <row r="18" spans="1:6" ht="19.2" customHeight="1" x14ac:dyDescent="0.25">
      <c r="A18" s="112" t="s">
        <v>21</v>
      </c>
      <c r="B18" s="113">
        <v>920000</v>
      </c>
      <c r="C18" s="118">
        <v>920000</v>
      </c>
      <c r="D18" s="113">
        <v>920000</v>
      </c>
      <c r="E18" s="113">
        <v>920000</v>
      </c>
      <c r="F18" s="129">
        <f t="shared" si="2"/>
        <v>3680000</v>
      </c>
    </row>
    <row r="19" spans="1:6" ht="19.2" customHeight="1" x14ac:dyDescent="0.25">
      <c r="A19" s="109" t="s">
        <v>22</v>
      </c>
      <c r="B19" s="116">
        <v>2300</v>
      </c>
      <c r="C19" s="116">
        <v>2300</v>
      </c>
      <c r="D19" s="116">
        <v>2300</v>
      </c>
      <c r="E19" s="116">
        <v>2300</v>
      </c>
      <c r="F19" s="132">
        <f t="shared" si="2"/>
        <v>9200</v>
      </c>
    </row>
    <row r="20" spans="1:6" ht="19.2" customHeight="1" x14ac:dyDescent="0.25">
      <c r="A20" s="124" t="s">
        <v>23</v>
      </c>
      <c r="B20" s="126">
        <v>2800</v>
      </c>
      <c r="C20" s="126">
        <v>2800</v>
      </c>
      <c r="D20" s="125">
        <v>2800</v>
      </c>
      <c r="E20" s="125">
        <v>2800</v>
      </c>
      <c r="F20" s="127">
        <f t="shared" si="2"/>
        <v>11200</v>
      </c>
    </row>
    <row r="21" spans="1:6" ht="19.2" customHeight="1" thickBot="1" x14ac:dyDescent="0.3">
      <c r="A21" s="64" t="s">
        <v>47</v>
      </c>
      <c r="B21" s="11">
        <f>SUM(B15:B20)</f>
        <v>998683.34</v>
      </c>
      <c r="C21" s="11">
        <f t="shared" ref="C21:D21" si="3">SUM(C15:C20)</f>
        <v>998683.33</v>
      </c>
      <c r="D21" s="11">
        <f t="shared" si="3"/>
        <v>998683.33</v>
      </c>
      <c r="E21" s="11">
        <f t="shared" ref="E21" si="4">SUM(E15:E20)</f>
        <v>998683.33</v>
      </c>
      <c r="F21" s="61">
        <f>SUM(F15:F20)</f>
        <v>3994733.33</v>
      </c>
    </row>
    <row r="22" spans="1:6" ht="14.4" thickTop="1" x14ac:dyDescent="0.25">
      <c r="A22" s="133"/>
      <c r="B22" s="110"/>
      <c r="C22" s="110"/>
      <c r="D22" s="110"/>
      <c r="E22" s="110"/>
      <c r="F22" s="110"/>
    </row>
    <row r="23" spans="1:6" x14ac:dyDescent="0.25">
      <c r="A23" s="133"/>
      <c r="B23" s="133"/>
      <c r="C23" s="133"/>
      <c r="D23" s="133"/>
      <c r="E23" s="133"/>
      <c r="F23" s="133"/>
    </row>
  </sheetData>
  <mergeCells count="2">
    <mergeCell ref="A1:F1"/>
    <mergeCell ref="A2:F2"/>
  </mergeCells>
  <phoneticPr fontId="2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sheetPr codeName="Sheet3"/>
  <dimension ref="A1:M32"/>
  <sheetViews>
    <sheetView showGridLines="0" topLeftCell="A13" workbookViewId="0">
      <selection activeCell="K3" activeCellId="1" sqref="A3:A30 K3:M30"/>
    </sheetView>
  </sheetViews>
  <sheetFormatPr defaultRowHeight="13.8" x14ac:dyDescent="0.25"/>
  <cols>
    <col min="1" max="1" width="40.19921875" customWidth="1"/>
    <col min="2" max="2" width="15.8984375" customWidth="1"/>
    <col min="3" max="3" width="16.3984375" customWidth="1"/>
    <col min="4" max="4" width="15.8984375" customWidth="1"/>
    <col min="5" max="5" width="15.69921875" customWidth="1"/>
    <col min="6" max="6" width="15.8984375" customWidth="1"/>
    <col min="7" max="7" width="15.69921875" customWidth="1"/>
    <col min="8" max="13" width="15.8984375" customWidth="1"/>
  </cols>
  <sheetData>
    <row r="1" spans="1:13" ht="22.8" x14ac:dyDescent="0.4">
      <c r="A1" s="156" t="s">
        <v>34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3" ht="22.8" x14ac:dyDescent="0.4">
      <c r="A2" s="156" t="s">
        <v>48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3" ht="19.2" customHeight="1" x14ac:dyDescent="0.3">
      <c r="A3" s="37"/>
      <c r="B3" s="158" t="s">
        <v>49</v>
      </c>
      <c r="C3" s="158"/>
      <c r="D3" s="158"/>
      <c r="E3" s="158" t="s">
        <v>36</v>
      </c>
      <c r="F3" s="158"/>
      <c r="G3" s="158"/>
      <c r="H3" s="158" t="s">
        <v>4</v>
      </c>
      <c r="I3" s="158"/>
      <c r="J3" s="158"/>
      <c r="K3" s="106"/>
      <c r="L3" s="35" t="s">
        <v>5</v>
      </c>
      <c r="M3" s="106"/>
    </row>
    <row r="4" spans="1:13" ht="19.2" customHeight="1" x14ac:dyDescent="0.25">
      <c r="A4" s="38"/>
      <c r="B4" s="39" t="s">
        <v>50</v>
      </c>
      <c r="C4" s="39" t="s">
        <v>51</v>
      </c>
      <c r="D4" s="39" t="s">
        <v>52</v>
      </c>
      <c r="E4" s="39" t="s">
        <v>50</v>
      </c>
      <c r="F4" s="39" t="s">
        <v>51</v>
      </c>
      <c r="G4" s="39" t="s">
        <v>52</v>
      </c>
      <c r="H4" s="39" t="s">
        <v>50</v>
      </c>
      <c r="I4" s="39" t="s">
        <v>51</v>
      </c>
      <c r="J4" s="39" t="s">
        <v>52</v>
      </c>
      <c r="K4" s="39" t="s">
        <v>50</v>
      </c>
      <c r="L4" s="39" t="s">
        <v>51</v>
      </c>
      <c r="M4" s="39" t="s">
        <v>52</v>
      </c>
    </row>
    <row r="5" spans="1:13" ht="19.2" customHeight="1" x14ac:dyDescent="0.25">
      <c r="A5" s="80" t="s">
        <v>53</v>
      </c>
      <c r="B5" s="81"/>
      <c r="C5" s="81"/>
      <c r="D5" s="81"/>
      <c r="E5" s="81"/>
      <c r="F5" s="81"/>
      <c r="G5" s="81"/>
      <c r="H5" s="81"/>
      <c r="I5" s="81"/>
      <c r="J5" s="85"/>
      <c r="K5" s="81"/>
      <c r="L5" s="81"/>
      <c r="M5" s="85"/>
    </row>
    <row r="6" spans="1:13" ht="19.2" customHeight="1" x14ac:dyDescent="0.25">
      <c r="A6" s="82" t="str">
        <f>Budgeted!A5</f>
        <v>IT Services</v>
      </c>
      <c r="B6" s="134" cm="1">
        <f t="array" ref="B6:B11">'Actual '!B5:B10</f>
        <v>240000</v>
      </c>
      <c r="C6" s="134" cm="1">
        <f t="array" ref="C6:C11">Budgeted!B5:B10</f>
        <v>335000</v>
      </c>
      <c r="D6" s="134">
        <f>B6-C6</f>
        <v>-95000</v>
      </c>
      <c r="E6" s="134" cm="1">
        <f t="array" ref="E6:E11">'Actual '!C5:C10</f>
        <v>400000</v>
      </c>
      <c r="F6" s="134" cm="1">
        <f t="array" ref="F6:F11">Budgeted!C5:C10</f>
        <v>335000</v>
      </c>
      <c r="G6" s="134">
        <f>E6-F6</f>
        <v>65000</v>
      </c>
      <c r="H6" s="134" cm="1">
        <f t="array" ref="H6:H11">'Actual '!D5:D10</f>
        <v>335000</v>
      </c>
      <c r="I6" s="134" cm="1">
        <f t="array" ref="I6:I11">Budgeted!D5:D10</f>
        <v>335000</v>
      </c>
      <c r="J6" s="135">
        <f>H6-I6</f>
        <v>0</v>
      </c>
      <c r="K6" s="134" cm="1">
        <f t="array" ref="K6:K11">'Actual '!E5:E10</f>
        <v>240000</v>
      </c>
      <c r="L6" s="134" cm="1">
        <f t="array" ref="L6:L11">Budgeted!E5:E10</f>
        <v>335000</v>
      </c>
      <c r="M6" s="135">
        <f>K6-L6</f>
        <v>-95000</v>
      </c>
    </row>
    <row r="7" spans="1:13" ht="19.2" customHeight="1" x14ac:dyDescent="0.25">
      <c r="A7" s="83" t="str">
        <f>Budgeted!A6</f>
        <v>Financial Services</v>
      </c>
      <c r="B7" s="136">
        <v>740000</v>
      </c>
      <c r="C7" s="136">
        <v>450000</v>
      </c>
      <c r="D7" s="136">
        <f t="shared" ref="D7:D14" si="0">B7-C7</f>
        <v>290000</v>
      </c>
      <c r="E7" s="136">
        <v>447800</v>
      </c>
      <c r="F7" s="136">
        <v>450000</v>
      </c>
      <c r="G7" s="136">
        <f t="shared" ref="G7:G11" si="1">E7-F7</f>
        <v>-2200</v>
      </c>
      <c r="H7" s="136">
        <v>138000</v>
      </c>
      <c r="I7" s="136">
        <v>450000</v>
      </c>
      <c r="J7" s="137">
        <f t="shared" ref="J7:J11" si="2">H7-I7</f>
        <v>-312000</v>
      </c>
      <c r="K7" s="136">
        <v>710000</v>
      </c>
      <c r="L7" s="136">
        <v>450000</v>
      </c>
      <c r="M7" s="137">
        <f t="shared" ref="M7:M11" si="3">K7-L7</f>
        <v>260000</v>
      </c>
    </row>
    <row r="8" spans="1:13" ht="19.2" customHeight="1" x14ac:dyDescent="0.25">
      <c r="A8" s="84" t="str">
        <f>Budgeted!A7</f>
        <v>Business Services</v>
      </c>
      <c r="B8" s="134">
        <v>773000</v>
      </c>
      <c r="C8" s="134">
        <v>660000</v>
      </c>
      <c r="D8" s="134">
        <f t="shared" si="0"/>
        <v>113000</v>
      </c>
      <c r="E8" s="134">
        <v>632050</v>
      </c>
      <c r="F8" s="134">
        <v>660000</v>
      </c>
      <c r="G8" s="134">
        <f t="shared" si="1"/>
        <v>-27950</v>
      </c>
      <c r="H8" s="134">
        <v>570500</v>
      </c>
      <c r="I8" s="134">
        <v>660000</v>
      </c>
      <c r="J8" s="135">
        <f t="shared" si="2"/>
        <v>-89500</v>
      </c>
      <c r="K8" s="134">
        <v>673000</v>
      </c>
      <c r="L8" s="134">
        <v>660000</v>
      </c>
      <c r="M8" s="135">
        <f>K8-L8</f>
        <v>13000</v>
      </c>
    </row>
    <row r="9" spans="1:13" ht="19.2" customHeight="1" x14ac:dyDescent="0.25">
      <c r="A9" s="83" t="str">
        <f>Budgeted!A8</f>
        <v>HR Services</v>
      </c>
      <c r="B9" s="136">
        <v>280000</v>
      </c>
      <c r="C9" s="136">
        <v>280000</v>
      </c>
      <c r="D9" s="136">
        <f t="shared" si="0"/>
        <v>0</v>
      </c>
      <c r="E9" s="136">
        <v>289000</v>
      </c>
      <c r="F9" s="136">
        <v>280000</v>
      </c>
      <c r="G9" s="136">
        <f t="shared" si="1"/>
        <v>9000</v>
      </c>
      <c r="H9" s="136">
        <v>284000</v>
      </c>
      <c r="I9" s="136">
        <v>280000</v>
      </c>
      <c r="J9" s="137">
        <f t="shared" si="2"/>
        <v>4000</v>
      </c>
      <c r="K9" s="136">
        <v>240000</v>
      </c>
      <c r="L9" s="136">
        <v>280000</v>
      </c>
      <c r="M9" s="137">
        <f t="shared" si="3"/>
        <v>-40000</v>
      </c>
    </row>
    <row r="10" spans="1:13" ht="19.2" customHeight="1" x14ac:dyDescent="0.25">
      <c r="A10" s="70" t="str">
        <f>Budgeted!A9</f>
        <v>Training services</v>
      </c>
      <c r="B10" s="138">
        <v>21000</v>
      </c>
      <c r="C10" s="138">
        <v>50000</v>
      </c>
      <c r="D10" s="138">
        <f t="shared" si="0"/>
        <v>-29000</v>
      </c>
      <c r="E10" s="138">
        <v>60000</v>
      </c>
      <c r="F10" s="138">
        <v>50000</v>
      </c>
      <c r="G10" s="138">
        <f t="shared" si="1"/>
        <v>10000</v>
      </c>
      <c r="H10" s="138">
        <v>42000</v>
      </c>
      <c r="I10" s="138">
        <v>50000</v>
      </c>
      <c r="J10" s="139">
        <f t="shared" si="2"/>
        <v>-8000</v>
      </c>
      <c r="K10" s="138">
        <v>29000</v>
      </c>
      <c r="L10" s="138">
        <v>50000</v>
      </c>
      <c r="M10" s="139">
        <f t="shared" si="3"/>
        <v>-21000</v>
      </c>
    </row>
    <row r="11" spans="1:13" ht="19.2" customHeight="1" thickBot="1" x14ac:dyDescent="0.3">
      <c r="A11" s="76" t="s">
        <v>54</v>
      </c>
      <c r="B11" s="140">
        <v>2054000</v>
      </c>
      <c r="C11" s="77">
        <v>1775000</v>
      </c>
      <c r="D11" s="78">
        <f t="shared" si="0"/>
        <v>279000</v>
      </c>
      <c r="E11" s="77">
        <v>1828850</v>
      </c>
      <c r="F11" s="78">
        <v>1775000</v>
      </c>
      <c r="G11" s="78">
        <f t="shared" si="1"/>
        <v>53850</v>
      </c>
      <c r="H11" s="78">
        <v>1369500</v>
      </c>
      <c r="I11" s="78">
        <v>1775000</v>
      </c>
      <c r="J11" s="86">
        <f t="shared" si="2"/>
        <v>-405500</v>
      </c>
      <c r="K11" s="78">
        <v>1892000</v>
      </c>
      <c r="L11" s="78">
        <v>1775000</v>
      </c>
      <c r="M11" s="86">
        <f t="shared" si="3"/>
        <v>117000</v>
      </c>
    </row>
    <row r="12" spans="1:13" ht="19.2" customHeight="1" thickTop="1" x14ac:dyDescent="0.25">
      <c r="A12" s="88" t="s">
        <v>55</v>
      </c>
      <c r="B12" s="141"/>
      <c r="C12" s="141"/>
      <c r="D12" s="141"/>
      <c r="E12" s="141"/>
      <c r="F12" s="141"/>
      <c r="G12" s="141"/>
      <c r="H12" s="141"/>
      <c r="I12" s="141"/>
      <c r="J12" s="142"/>
      <c r="K12" s="141"/>
      <c r="L12" s="141"/>
      <c r="M12" s="142"/>
    </row>
    <row r="13" spans="1:13" ht="19.2" customHeight="1" x14ac:dyDescent="0.25">
      <c r="A13" s="75" t="str">
        <f>Budgeted!A12</f>
        <v>Purchases</v>
      </c>
      <c r="B13" s="143" cm="1">
        <f t="array" ref="B13:B14">'Actual '!B12:B13</f>
        <v>10001.219999999999</v>
      </c>
      <c r="C13" s="143" cm="1">
        <f t="array" ref="C13:C14">Budgeted!B12:B13</f>
        <v>10000</v>
      </c>
      <c r="D13" s="144">
        <f t="shared" si="0"/>
        <v>1.2199999999993452</v>
      </c>
      <c r="E13" s="143" cm="1">
        <f t="array" ref="E13:E14">'Actual '!C12:C13</f>
        <v>8932.44</v>
      </c>
      <c r="F13" s="143" cm="1">
        <f t="array" ref="F13:F14">Budgeted!C12:C13</f>
        <v>10000</v>
      </c>
      <c r="G13" s="144">
        <f t="shared" ref="G13:G14" si="4">E13-F13</f>
        <v>-1067.5599999999995</v>
      </c>
      <c r="H13" s="143" cm="1">
        <f t="array" ref="H13:H14">'Actual '!D12:D13</f>
        <v>9466.34</v>
      </c>
      <c r="I13" s="143" cm="1">
        <f t="array" ref="I13:I14">Budgeted!D12:D13</f>
        <v>10000</v>
      </c>
      <c r="J13" s="145">
        <f t="shared" ref="J13:J14" si="5">H13-I13</f>
        <v>-533.65999999999985</v>
      </c>
      <c r="K13" s="143" cm="1">
        <f t="array" ref="K13:K14">'Actual '!E12:E13</f>
        <v>12000</v>
      </c>
      <c r="L13" s="143" cm="1">
        <f t="array" ref="L13:L14">Budgeted!E12:E13</f>
        <v>10000</v>
      </c>
      <c r="M13" s="145">
        <f t="shared" ref="M13:M14" si="6">K13-L13</f>
        <v>2000</v>
      </c>
    </row>
    <row r="14" spans="1:13" ht="19.2" customHeight="1" thickBot="1" x14ac:dyDescent="0.3">
      <c r="A14" s="73" t="s">
        <v>56</v>
      </c>
      <c r="B14" s="146">
        <v>10001.219999999999</v>
      </c>
      <c r="C14" s="71">
        <v>10000</v>
      </c>
      <c r="D14" s="11">
        <f t="shared" si="0"/>
        <v>1.2199999999993452</v>
      </c>
      <c r="E14" s="71">
        <v>8932.44</v>
      </c>
      <c r="F14" s="11">
        <v>10000</v>
      </c>
      <c r="G14" s="11">
        <f t="shared" si="4"/>
        <v>-1067.5599999999995</v>
      </c>
      <c r="H14" s="11">
        <v>9466.34</v>
      </c>
      <c r="I14" s="11">
        <v>10000</v>
      </c>
      <c r="J14" s="87">
        <f t="shared" si="5"/>
        <v>-533.65999999999985</v>
      </c>
      <c r="K14" s="11">
        <v>12000</v>
      </c>
      <c r="L14" s="11">
        <v>10000</v>
      </c>
      <c r="M14" s="87">
        <f t="shared" si="6"/>
        <v>2000</v>
      </c>
    </row>
    <row r="15" spans="1:13" ht="19.2" customHeight="1" thickTop="1" x14ac:dyDescent="0.25">
      <c r="A15" s="79" t="s">
        <v>57</v>
      </c>
      <c r="B15" s="143"/>
      <c r="C15" s="143"/>
      <c r="D15" s="143"/>
      <c r="E15" s="143"/>
      <c r="F15" s="143"/>
      <c r="G15" s="143"/>
      <c r="H15" s="143"/>
      <c r="I15" s="143"/>
      <c r="J15" s="147"/>
      <c r="K15" s="143"/>
      <c r="L15" s="143"/>
      <c r="M15" s="147"/>
    </row>
    <row r="16" spans="1:13" ht="19.2" customHeight="1" x14ac:dyDescent="0.25">
      <c r="A16" s="84" t="str">
        <f>Budgeted!A15</f>
        <v>Office Lease</v>
      </c>
      <c r="B16" s="148" cm="1">
        <f t="array" ref="B16:B22">'Actual '!B15:B21</f>
        <v>33333.339999999997</v>
      </c>
      <c r="C16" s="148" cm="1">
        <f t="array" ref="C16:C22">Budgeted!B15:B21</f>
        <v>33333.339999999997</v>
      </c>
      <c r="D16" s="148">
        <f>B16-C16</f>
        <v>0</v>
      </c>
      <c r="E16" s="148" cm="1">
        <f t="array" ref="E16:E22">'Actual '!C15:C21</f>
        <v>33333.33</v>
      </c>
      <c r="F16" s="148" cm="1">
        <f t="array" ref="F16:F22">Budgeted!C15:C21</f>
        <v>33333.33</v>
      </c>
      <c r="G16" s="148">
        <f>E16-F16</f>
        <v>0</v>
      </c>
      <c r="H16" s="148" cm="1">
        <f t="array" ref="H16:H22">'Actual '!D15:D21</f>
        <v>33333.33</v>
      </c>
      <c r="I16" s="148" cm="1">
        <f t="array" ref="I16:I22">Budgeted!D15:D21</f>
        <v>33333.33</v>
      </c>
      <c r="J16" s="149">
        <f>H16-I16</f>
        <v>0</v>
      </c>
      <c r="K16" s="148" cm="1">
        <f t="array" ref="K16:K22">'Actual '!E15:E21</f>
        <v>33333.339999999997</v>
      </c>
      <c r="L16" s="148" cm="1">
        <f t="array" ref="L16:L22">Budgeted!E15:E21</f>
        <v>33333.33</v>
      </c>
      <c r="M16" s="149">
        <f>K16-L16</f>
        <v>9.9999999947613105E-3</v>
      </c>
    </row>
    <row r="17" spans="1:13" ht="19.2" customHeight="1" x14ac:dyDescent="0.25">
      <c r="A17" s="83" t="str">
        <f>Budgeted!A16</f>
        <v>Travel Expenses</v>
      </c>
      <c r="B17" s="150">
        <v>35850</v>
      </c>
      <c r="C17" s="150">
        <v>35000</v>
      </c>
      <c r="D17" s="150">
        <f t="shared" ref="D17:D22" si="7">B17-C17</f>
        <v>850</v>
      </c>
      <c r="E17" s="150">
        <v>20000</v>
      </c>
      <c r="F17" s="150">
        <v>35000</v>
      </c>
      <c r="G17" s="150">
        <f t="shared" ref="G17:G22" si="8">E17-F17</f>
        <v>-15000</v>
      </c>
      <c r="H17" s="150">
        <v>51700</v>
      </c>
      <c r="I17" s="150">
        <v>35000</v>
      </c>
      <c r="J17" s="151">
        <f t="shared" ref="J17:J22" si="9">H17-I17</f>
        <v>16700</v>
      </c>
      <c r="K17" s="150">
        <v>36500</v>
      </c>
      <c r="L17" s="150">
        <v>35000</v>
      </c>
      <c r="M17" s="151">
        <f t="shared" ref="M17:M22" si="10">K17-L17</f>
        <v>1500</v>
      </c>
    </row>
    <row r="18" spans="1:13" ht="19.2" customHeight="1" x14ac:dyDescent="0.25">
      <c r="A18" s="84" t="str">
        <f>Budgeted!A17</f>
        <v>Insurance</v>
      </c>
      <c r="B18" s="134">
        <v>4000</v>
      </c>
      <c r="C18" s="134">
        <v>5250</v>
      </c>
      <c r="D18" s="148">
        <f t="shared" si="7"/>
        <v>-1250</v>
      </c>
      <c r="E18" s="134">
        <v>5000</v>
      </c>
      <c r="F18" s="134">
        <v>5250</v>
      </c>
      <c r="G18" s="148">
        <f t="shared" si="8"/>
        <v>-250</v>
      </c>
      <c r="H18" s="134">
        <v>6750</v>
      </c>
      <c r="I18" s="134">
        <v>5250</v>
      </c>
      <c r="J18" s="149">
        <f t="shared" si="9"/>
        <v>1500</v>
      </c>
      <c r="K18" s="134">
        <v>4000</v>
      </c>
      <c r="L18" s="134">
        <v>5250</v>
      </c>
      <c r="M18" s="149">
        <f t="shared" si="10"/>
        <v>-1250</v>
      </c>
    </row>
    <row r="19" spans="1:13" ht="19.2" customHeight="1" x14ac:dyDescent="0.25">
      <c r="A19" s="89" t="str">
        <f>Budgeted!A18</f>
        <v>Wages and Salaries</v>
      </c>
      <c r="B19" s="152">
        <v>810000</v>
      </c>
      <c r="C19" s="152">
        <v>920000</v>
      </c>
      <c r="D19" s="153">
        <f t="shared" si="7"/>
        <v>-110000</v>
      </c>
      <c r="E19" s="152">
        <v>915000</v>
      </c>
      <c r="F19" s="152">
        <v>920000</v>
      </c>
      <c r="G19" s="153">
        <f t="shared" si="8"/>
        <v>-5000</v>
      </c>
      <c r="H19" s="152">
        <v>1050500</v>
      </c>
      <c r="I19" s="152">
        <v>920000</v>
      </c>
      <c r="J19" s="154">
        <f t="shared" si="9"/>
        <v>130500</v>
      </c>
      <c r="K19" s="152">
        <v>700000</v>
      </c>
      <c r="L19" s="152">
        <v>920000</v>
      </c>
      <c r="M19" s="154">
        <f t="shared" si="10"/>
        <v>-220000</v>
      </c>
    </row>
    <row r="20" spans="1:13" ht="19.2" customHeight="1" x14ac:dyDescent="0.25">
      <c r="A20" s="82" t="str">
        <f>Budgeted!A19</f>
        <v>Running Expenses</v>
      </c>
      <c r="B20" s="134">
        <v>2200</v>
      </c>
      <c r="C20" s="134">
        <v>2300</v>
      </c>
      <c r="D20" s="148">
        <f t="shared" si="7"/>
        <v>-100</v>
      </c>
      <c r="E20" s="134">
        <v>2200</v>
      </c>
      <c r="F20" s="134">
        <v>2300</v>
      </c>
      <c r="G20" s="148">
        <f t="shared" si="8"/>
        <v>-100</v>
      </c>
      <c r="H20" s="134">
        <v>2350</v>
      </c>
      <c r="I20" s="134">
        <v>2300</v>
      </c>
      <c r="J20" s="149">
        <f t="shared" si="9"/>
        <v>50</v>
      </c>
      <c r="K20" s="134">
        <v>2200</v>
      </c>
      <c r="L20" s="134">
        <v>2300</v>
      </c>
      <c r="M20" s="149">
        <f t="shared" si="10"/>
        <v>-100</v>
      </c>
    </row>
    <row r="21" spans="1:13" ht="19.2" customHeight="1" x14ac:dyDescent="0.25">
      <c r="A21" s="75" t="str">
        <f>Budgeted!A20</f>
        <v>Utilities</v>
      </c>
      <c r="B21" s="144">
        <v>2800</v>
      </c>
      <c r="C21" s="144">
        <v>2800</v>
      </c>
      <c r="D21" s="143">
        <f t="shared" si="7"/>
        <v>0</v>
      </c>
      <c r="E21" s="144">
        <v>2800</v>
      </c>
      <c r="F21" s="144">
        <v>2800</v>
      </c>
      <c r="G21" s="143">
        <f t="shared" si="8"/>
        <v>0</v>
      </c>
      <c r="H21" s="144">
        <v>2800</v>
      </c>
      <c r="I21" s="144">
        <v>2800</v>
      </c>
      <c r="J21" s="147">
        <f t="shared" si="9"/>
        <v>0</v>
      </c>
      <c r="K21" s="144">
        <v>2800</v>
      </c>
      <c r="L21" s="144">
        <v>2800</v>
      </c>
      <c r="M21" s="147">
        <f t="shared" si="10"/>
        <v>0</v>
      </c>
    </row>
    <row r="22" spans="1:13" ht="19.2" customHeight="1" thickBot="1" x14ac:dyDescent="0.3">
      <c r="A22" s="73" t="s">
        <v>58</v>
      </c>
      <c r="B22" s="146">
        <v>888183.34</v>
      </c>
      <c r="C22" s="71">
        <v>998683.34</v>
      </c>
      <c r="D22" s="11">
        <f t="shared" si="7"/>
        <v>-110500</v>
      </c>
      <c r="E22" s="71">
        <v>978333.33</v>
      </c>
      <c r="F22" s="11">
        <v>998683.33</v>
      </c>
      <c r="G22" s="11">
        <f t="shared" si="8"/>
        <v>-20350</v>
      </c>
      <c r="H22" s="11">
        <v>1147433.33</v>
      </c>
      <c r="I22" s="11">
        <v>998683.33</v>
      </c>
      <c r="J22" s="87">
        <f t="shared" si="9"/>
        <v>148750.00000000012</v>
      </c>
      <c r="K22" s="11">
        <v>778833.34</v>
      </c>
      <c r="L22" s="11">
        <v>998683.33</v>
      </c>
      <c r="M22" s="87">
        <f t="shared" si="10"/>
        <v>-219849.99</v>
      </c>
    </row>
    <row r="23" spans="1:13" ht="19.2" customHeight="1" thickTop="1" x14ac:dyDescent="0.25">
      <c r="A23" s="79" t="s">
        <v>59</v>
      </c>
      <c r="B23" s="143"/>
      <c r="C23" s="143"/>
      <c r="D23" s="143"/>
      <c r="E23" s="143"/>
      <c r="F23" s="143"/>
      <c r="G23" s="143"/>
      <c r="H23" s="143"/>
      <c r="I23" s="143"/>
      <c r="J23" s="147"/>
      <c r="K23" s="143"/>
      <c r="L23" s="143"/>
      <c r="M23" s="147"/>
    </row>
    <row r="24" spans="1:13" ht="19.2" customHeight="1" x14ac:dyDescent="0.25">
      <c r="A24" s="84" t="str">
        <f>'Actual '!A23</f>
        <v xml:space="preserve">Revenue   </v>
      </c>
      <c r="B24" s="148">
        <f>B11</f>
        <v>2054000</v>
      </c>
      <c r="C24" s="148">
        <f t="shared" ref="C24:M24" si="11">C11</f>
        <v>1775000</v>
      </c>
      <c r="D24" s="148">
        <f t="shared" si="11"/>
        <v>279000</v>
      </c>
      <c r="E24" s="148">
        <f t="shared" si="11"/>
        <v>1828850</v>
      </c>
      <c r="F24" s="148">
        <f t="shared" si="11"/>
        <v>1775000</v>
      </c>
      <c r="G24" s="148">
        <f t="shared" si="11"/>
        <v>53850</v>
      </c>
      <c r="H24" s="148">
        <f t="shared" si="11"/>
        <v>1369500</v>
      </c>
      <c r="I24" s="148">
        <f t="shared" si="11"/>
        <v>1775000</v>
      </c>
      <c r="J24" s="148">
        <f t="shared" si="11"/>
        <v>-405500</v>
      </c>
      <c r="K24" s="148">
        <f t="shared" si="11"/>
        <v>1892000</v>
      </c>
      <c r="L24" s="148">
        <f t="shared" si="11"/>
        <v>1775000</v>
      </c>
      <c r="M24" s="148">
        <f t="shared" si="11"/>
        <v>117000</v>
      </c>
    </row>
    <row r="25" spans="1:13" ht="19.2" customHeight="1" x14ac:dyDescent="0.25">
      <c r="A25" s="93" t="str">
        <f>'Actual '!A24</f>
        <v>Cost of Goods Sold</v>
      </c>
      <c r="B25" s="155">
        <f>B13</f>
        <v>10001.219999999999</v>
      </c>
      <c r="C25" s="155">
        <f t="shared" ref="C25:M25" si="12">C13</f>
        <v>10000</v>
      </c>
      <c r="D25" s="155">
        <f t="shared" si="12"/>
        <v>1.2199999999993452</v>
      </c>
      <c r="E25" s="155">
        <f t="shared" si="12"/>
        <v>8932.44</v>
      </c>
      <c r="F25" s="155">
        <f t="shared" si="12"/>
        <v>10000</v>
      </c>
      <c r="G25" s="155">
        <f t="shared" si="12"/>
        <v>-1067.5599999999995</v>
      </c>
      <c r="H25" s="155">
        <f t="shared" si="12"/>
        <v>9466.34</v>
      </c>
      <c r="I25" s="155">
        <f t="shared" si="12"/>
        <v>10000</v>
      </c>
      <c r="J25" s="155">
        <f t="shared" si="12"/>
        <v>-533.65999999999985</v>
      </c>
      <c r="K25" s="155">
        <f t="shared" si="12"/>
        <v>12000</v>
      </c>
      <c r="L25" s="155">
        <f t="shared" si="12"/>
        <v>10000</v>
      </c>
      <c r="M25" s="155">
        <f t="shared" si="12"/>
        <v>2000</v>
      </c>
    </row>
    <row r="26" spans="1:13" ht="19.2" customHeight="1" x14ac:dyDescent="0.25">
      <c r="A26" s="74" t="str">
        <f>'Actual '!A25</f>
        <v>Gross Profit</v>
      </c>
      <c r="B26" s="72">
        <f>B24-B25</f>
        <v>2043998.78</v>
      </c>
      <c r="C26" s="72">
        <f t="shared" ref="C26:M26" si="13">C24-C25</f>
        <v>1765000</v>
      </c>
      <c r="D26" s="72">
        <f t="shared" si="13"/>
        <v>278998.78000000003</v>
      </c>
      <c r="E26" s="72">
        <f t="shared" si="13"/>
        <v>1819917.56</v>
      </c>
      <c r="F26" s="72">
        <f t="shared" si="13"/>
        <v>1765000</v>
      </c>
      <c r="G26" s="72">
        <f t="shared" si="13"/>
        <v>54917.56</v>
      </c>
      <c r="H26" s="72">
        <f t="shared" si="13"/>
        <v>1360033.66</v>
      </c>
      <c r="I26" s="72">
        <f t="shared" si="13"/>
        <v>1765000</v>
      </c>
      <c r="J26" s="72">
        <f t="shared" si="13"/>
        <v>-404966.34</v>
      </c>
      <c r="K26" s="72">
        <f t="shared" si="13"/>
        <v>1880000</v>
      </c>
      <c r="L26" s="72">
        <f t="shared" si="13"/>
        <v>1765000</v>
      </c>
      <c r="M26" s="72">
        <f t="shared" si="13"/>
        <v>115000</v>
      </c>
    </row>
    <row r="27" spans="1:13" ht="19.2" customHeight="1" x14ac:dyDescent="0.25">
      <c r="A27" s="83" t="str">
        <f>'Actual '!A26</f>
        <v>Expenses</v>
      </c>
      <c r="B27" s="150">
        <f>B22</f>
        <v>888183.34</v>
      </c>
      <c r="C27" s="150">
        <f t="shared" ref="C27:M27" si="14">C22</f>
        <v>998683.34</v>
      </c>
      <c r="D27" s="150">
        <f t="shared" si="14"/>
        <v>-110500</v>
      </c>
      <c r="E27" s="150">
        <f t="shared" si="14"/>
        <v>978333.33</v>
      </c>
      <c r="F27" s="150">
        <f t="shared" si="14"/>
        <v>998683.33</v>
      </c>
      <c r="G27" s="150">
        <f t="shared" si="14"/>
        <v>-20350</v>
      </c>
      <c r="H27" s="150">
        <f t="shared" si="14"/>
        <v>1147433.33</v>
      </c>
      <c r="I27" s="150">
        <f t="shared" si="14"/>
        <v>998683.33</v>
      </c>
      <c r="J27" s="150">
        <f t="shared" si="14"/>
        <v>148750.00000000012</v>
      </c>
      <c r="K27" s="150">
        <f t="shared" si="14"/>
        <v>778833.34</v>
      </c>
      <c r="L27" s="150">
        <f t="shared" si="14"/>
        <v>998683.33</v>
      </c>
      <c r="M27" s="150">
        <f t="shared" si="14"/>
        <v>-219849.99</v>
      </c>
    </row>
    <row r="28" spans="1:13" ht="19.2" customHeight="1" x14ac:dyDescent="0.25">
      <c r="A28" s="84" t="str">
        <f>'Actual '!A27</f>
        <v>Other Revenue</v>
      </c>
      <c r="B28" s="148">
        <f>'Actual '!B27</f>
        <v>0</v>
      </c>
      <c r="C28" s="148">
        <v>0</v>
      </c>
      <c r="D28" s="148">
        <f t="shared" ref="D28:D29" si="15">B28-C28</f>
        <v>0</v>
      </c>
      <c r="E28" s="148">
        <f>'Actual '!C27</f>
        <v>0</v>
      </c>
      <c r="F28" s="148">
        <v>0</v>
      </c>
      <c r="G28" s="148">
        <f t="shared" ref="G28:G29" si="16">E28-F28</f>
        <v>0</v>
      </c>
      <c r="H28" s="148">
        <f>'Actual '!D27</f>
        <v>0</v>
      </c>
      <c r="I28" s="148">
        <v>0</v>
      </c>
      <c r="J28" s="149">
        <f t="shared" ref="J28:J29" si="17">H28-I28</f>
        <v>0</v>
      </c>
      <c r="K28" s="148">
        <f>'Actual '!E27</f>
        <v>1892000</v>
      </c>
      <c r="L28" s="148">
        <v>0</v>
      </c>
      <c r="M28" s="149">
        <f t="shared" ref="M28:M29" si="18">K28-L28</f>
        <v>1892000</v>
      </c>
    </row>
    <row r="29" spans="1:13" ht="19.2" customHeight="1" x14ac:dyDescent="0.25">
      <c r="A29" s="75" t="str">
        <f>'Actual '!A28</f>
        <v>Other Expenses</v>
      </c>
      <c r="B29" s="143">
        <f>'Actual '!B28</f>
        <v>0</v>
      </c>
      <c r="C29" s="143">
        <v>0</v>
      </c>
      <c r="D29" s="143">
        <f t="shared" si="15"/>
        <v>0</v>
      </c>
      <c r="E29" s="143">
        <f>'Actual '!C28</f>
        <v>0</v>
      </c>
      <c r="F29" s="143">
        <v>0</v>
      </c>
      <c r="G29" s="143">
        <f t="shared" si="16"/>
        <v>0</v>
      </c>
      <c r="H29" s="143">
        <f>'Actual '!D28</f>
        <v>0</v>
      </c>
      <c r="I29" s="143">
        <v>0</v>
      </c>
      <c r="J29" s="147">
        <f t="shared" si="17"/>
        <v>0</v>
      </c>
      <c r="K29" s="143">
        <f>'Actual '!E28</f>
        <v>0</v>
      </c>
      <c r="L29" s="143">
        <v>0</v>
      </c>
      <c r="M29" s="147">
        <f t="shared" si="18"/>
        <v>0</v>
      </c>
    </row>
    <row r="30" spans="1:13" ht="19.2" customHeight="1" thickBot="1" x14ac:dyDescent="0.3">
      <c r="A30" s="73" t="str">
        <f>'Actual '!A29</f>
        <v xml:space="preserve"> Net Position </v>
      </c>
      <c r="B30" s="71">
        <f>B26-B27+B28-B29</f>
        <v>1155815.44</v>
      </c>
      <c r="C30" s="71">
        <f t="shared" ref="C30:M30" si="19">C26-C27+C28-C29</f>
        <v>766316.66</v>
      </c>
      <c r="D30" s="71">
        <f t="shared" si="19"/>
        <v>389498.78</v>
      </c>
      <c r="E30" s="71">
        <f t="shared" si="19"/>
        <v>841584.2300000001</v>
      </c>
      <c r="F30" s="71">
        <f t="shared" si="19"/>
        <v>766316.67</v>
      </c>
      <c r="G30" s="71">
        <f t="shared" si="19"/>
        <v>75267.56</v>
      </c>
      <c r="H30" s="71">
        <f t="shared" si="19"/>
        <v>212600.32999999984</v>
      </c>
      <c r="I30" s="71">
        <f t="shared" si="19"/>
        <v>766316.67</v>
      </c>
      <c r="J30" s="71">
        <f t="shared" si="19"/>
        <v>-553716.34000000008</v>
      </c>
      <c r="K30" s="71">
        <f t="shared" si="19"/>
        <v>2993166.66</v>
      </c>
      <c r="L30" s="71">
        <f t="shared" si="19"/>
        <v>766316.67</v>
      </c>
      <c r="M30" s="71">
        <f t="shared" si="19"/>
        <v>2226849.9900000002</v>
      </c>
    </row>
    <row r="31" spans="1:13" ht="19.2" customHeight="1" thickTop="1" thickBot="1" x14ac:dyDescent="0.3">
      <c r="A31" s="6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</row>
    <row r="32" spans="1:13" ht="14.4" thickBot="1" x14ac:dyDescent="0.3">
      <c r="A32" s="7" t="s">
        <v>60</v>
      </c>
      <c r="B32" s="8"/>
      <c r="C32" s="9"/>
      <c r="D32" s="9"/>
      <c r="E32" s="10"/>
    </row>
  </sheetData>
  <mergeCells count="5">
    <mergeCell ref="B3:D3"/>
    <mergeCell ref="E3:G3"/>
    <mergeCell ref="H3:J3"/>
    <mergeCell ref="A2:J2"/>
    <mergeCell ref="A1:J1"/>
  </mergeCells>
  <phoneticPr fontId="22" type="noConversion"/>
  <conditionalFormatting sqref="B8:C10 E8:F10 H8:I11 C11:G11 B15:J21 B13:C13 E13:F13 H13:I13 C14:J14 B23:J23 C22:J22 K8:L11 B12:M12 K13:L13 K14:M23 B24:M29 B31:M31">
    <cfRule type="cellIs" dxfId="28" priority="29" operator="lessThan">
      <formula>0</formula>
    </cfRule>
  </conditionalFormatting>
  <conditionalFormatting sqref="B6:B7 B11">
    <cfRule type="cellIs" dxfId="27" priority="28" operator="lessThan">
      <formula>0</formula>
    </cfRule>
  </conditionalFormatting>
  <conditionalFormatting sqref="C6:C7">
    <cfRule type="cellIs" dxfId="26" priority="27" operator="lessThan">
      <formula>0</formula>
    </cfRule>
  </conditionalFormatting>
  <conditionalFormatting sqref="E6:E7">
    <cfRule type="cellIs" dxfId="25" priority="26" operator="lessThan">
      <formula>0</formula>
    </cfRule>
  </conditionalFormatting>
  <conditionalFormatting sqref="H6:H7">
    <cfRule type="cellIs" dxfId="24" priority="25" operator="lessThan">
      <formula>0</formula>
    </cfRule>
  </conditionalFormatting>
  <conditionalFormatting sqref="F6:F7">
    <cfRule type="cellIs" dxfId="23" priority="24" operator="lessThan">
      <formula>0</formula>
    </cfRule>
  </conditionalFormatting>
  <conditionalFormatting sqref="I6:I7">
    <cfRule type="cellIs" dxfId="22" priority="23" operator="lessThan">
      <formula>0</formula>
    </cfRule>
  </conditionalFormatting>
  <conditionalFormatting sqref="D6:D10">
    <cfRule type="cellIs" dxfId="21" priority="22" operator="lessThan">
      <formula>0</formula>
    </cfRule>
  </conditionalFormatting>
  <conditionalFormatting sqref="G6:G10">
    <cfRule type="cellIs" dxfId="20" priority="15" operator="lessThan">
      <formula>0</formula>
    </cfRule>
  </conditionalFormatting>
  <conditionalFormatting sqref="J11">
    <cfRule type="cellIs" dxfId="19" priority="14" operator="lessThan">
      <formula>0</formula>
    </cfRule>
  </conditionalFormatting>
  <conditionalFormatting sqref="J6:J10">
    <cfRule type="cellIs" dxfId="18" priority="13" operator="lessThan">
      <formula>0</formula>
    </cfRule>
  </conditionalFormatting>
  <conditionalFormatting sqref="B14">
    <cfRule type="cellIs" dxfId="17" priority="12" operator="lessThan">
      <formula>0</formula>
    </cfRule>
  </conditionalFormatting>
  <conditionalFormatting sqref="D13">
    <cfRule type="cellIs" dxfId="16" priority="10" operator="lessThan">
      <formula>0</formula>
    </cfRule>
  </conditionalFormatting>
  <conditionalFormatting sqref="G13">
    <cfRule type="cellIs" dxfId="15" priority="9" operator="lessThan">
      <formula>0</formula>
    </cfRule>
  </conditionalFormatting>
  <conditionalFormatting sqref="J13">
    <cfRule type="cellIs" dxfId="14" priority="8" operator="lessThan">
      <formula>0</formula>
    </cfRule>
  </conditionalFormatting>
  <conditionalFormatting sqref="B22">
    <cfRule type="cellIs" dxfId="13" priority="7" operator="lessThan">
      <formula>0</formula>
    </cfRule>
  </conditionalFormatting>
  <conditionalFormatting sqref="B30:M30">
    <cfRule type="cellIs" dxfId="12" priority="6" operator="lessThan">
      <formula>0</formula>
    </cfRule>
  </conditionalFormatting>
  <conditionalFormatting sqref="K6:K7">
    <cfRule type="cellIs" dxfId="11" priority="5" operator="lessThan">
      <formula>0</formula>
    </cfRule>
  </conditionalFormatting>
  <conditionalFormatting sqref="L6:L7">
    <cfRule type="cellIs" dxfId="10" priority="4" operator="lessThan">
      <formula>0</formula>
    </cfRule>
  </conditionalFormatting>
  <conditionalFormatting sqref="M11">
    <cfRule type="cellIs" dxfId="9" priority="3" operator="lessThan">
      <formula>0</formula>
    </cfRule>
  </conditionalFormatting>
  <conditionalFormatting sqref="M6:M10">
    <cfRule type="cellIs" dxfId="8" priority="2" operator="lessThan">
      <formula>0</formula>
    </cfRule>
  </conditionalFormatting>
  <conditionalFormatting sqref="M13">
    <cfRule type="cellIs" dxfId="7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Export_Data">
                <anchor moveWithCells="1" sizeWithCells="1">
                  <from>
                    <xdr:col>11</xdr:col>
                    <xdr:colOff>68580</xdr:colOff>
                    <xdr:row>0</xdr:row>
                    <xdr:rowOff>121920</xdr:rowOff>
                  </from>
                  <to>
                    <xdr:col>11</xdr:col>
                    <xdr:colOff>1181100</xdr:colOff>
                    <xdr:row>1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sheetPr codeName="Sheet4"/>
  <dimension ref="A1:D20"/>
  <sheetViews>
    <sheetView showGridLines="0" tabSelected="1" workbookViewId="0">
      <selection activeCell="O31" sqref="O31"/>
    </sheetView>
  </sheetViews>
  <sheetFormatPr defaultRowHeight="13.8" x14ac:dyDescent="0.25"/>
  <cols>
    <col min="1" max="1" width="15.19921875" customWidth="1"/>
    <col min="2" max="2" width="13.19921875" customWidth="1"/>
    <col min="3" max="3" width="15.19921875" customWidth="1"/>
    <col min="4" max="4" width="13" customWidth="1"/>
  </cols>
  <sheetData>
    <row r="1" spans="1:4" ht="15.6" x14ac:dyDescent="0.3">
      <c r="A1" s="159" t="s">
        <v>53</v>
      </c>
      <c r="B1" s="160"/>
      <c r="C1" s="160"/>
      <c r="D1" s="161"/>
    </row>
    <row r="2" spans="1:4" x14ac:dyDescent="0.25">
      <c r="A2" s="39"/>
      <c r="B2" s="39" t="s">
        <v>50</v>
      </c>
      <c r="C2" s="39" t="s">
        <v>51</v>
      </c>
      <c r="D2" s="39" t="s">
        <v>61</v>
      </c>
    </row>
    <row r="3" spans="1:4" x14ac:dyDescent="0.25">
      <c r="A3" s="98" t="str">
        <f>'Budgeted v Actual '!B$3</f>
        <v xml:space="preserve">July </v>
      </c>
      <c r="B3" s="99">
        <f>'Budgeted v Actual '!B11</f>
        <v>2054000</v>
      </c>
      <c r="C3" s="99">
        <f>'Budgeted v Actual '!C11</f>
        <v>1775000</v>
      </c>
      <c r="D3" s="100">
        <f>'Budgeted v Actual '!D11</f>
        <v>279000</v>
      </c>
    </row>
    <row r="4" spans="1:4" x14ac:dyDescent="0.25">
      <c r="A4" s="94" t="str">
        <f>'Budgeted v Actual '!E$3</f>
        <v>August</v>
      </c>
      <c r="B4" s="95">
        <f>'Budgeted v Actual '!E11</f>
        <v>1828850</v>
      </c>
      <c r="C4" s="95">
        <f>'Budgeted v Actual '!F11</f>
        <v>1775000</v>
      </c>
      <c r="D4" s="96">
        <f>'Budgeted v Actual '!G11</f>
        <v>53850</v>
      </c>
    </row>
    <row r="5" spans="1:4" x14ac:dyDescent="0.25">
      <c r="A5" s="104" t="str">
        <f>'Budgeted v Actual '!H$3</f>
        <v>September</v>
      </c>
      <c r="B5" s="97">
        <f>'Budgeted v Actual '!H11</f>
        <v>1369500</v>
      </c>
      <c r="C5" s="97">
        <f>'Budgeted v Actual '!I11</f>
        <v>1775000</v>
      </c>
      <c r="D5" s="105">
        <f>'Budgeted v Actual '!J11</f>
        <v>-405500</v>
      </c>
    </row>
    <row r="6" spans="1:4" x14ac:dyDescent="0.25">
      <c r="A6" s="101" t="str">
        <f>'Budgeted v Actual '!L$3</f>
        <v>October</v>
      </c>
      <c r="B6" s="102">
        <f>'Budgeted v Actual '!K11</f>
        <v>1892000</v>
      </c>
      <c r="C6" s="102">
        <f>'Budgeted v Actual '!I11</f>
        <v>1775000</v>
      </c>
      <c r="D6" s="103">
        <f>'Budgeted v Actual '!G13</f>
        <v>-1067.5599999999995</v>
      </c>
    </row>
    <row r="7" spans="1:4" ht="14.4" thickBot="1" x14ac:dyDescent="0.3"/>
    <row r="8" spans="1:4" ht="15.6" x14ac:dyDescent="0.3">
      <c r="A8" s="159" t="s">
        <v>62</v>
      </c>
      <c r="B8" s="160"/>
      <c r="C8" s="160"/>
      <c r="D8" s="161"/>
    </row>
    <row r="9" spans="1:4" x14ac:dyDescent="0.25">
      <c r="A9" s="39"/>
      <c r="B9" s="39" t="s">
        <v>50</v>
      </c>
      <c r="C9" s="39" t="s">
        <v>51</v>
      </c>
      <c r="D9" s="39" t="s">
        <v>61</v>
      </c>
    </row>
    <row r="10" spans="1:4" x14ac:dyDescent="0.25">
      <c r="A10" s="104" t="str">
        <f>'Budgeted v Actual '!B$3</f>
        <v xml:space="preserve">July </v>
      </c>
      <c r="B10" s="97">
        <f>'Budgeted v Actual '!B22</f>
        <v>888183.34</v>
      </c>
      <c r="C10" s="97">
        <f>'Budgeted v Actual '!C22</f>
        <v>998683.34</v>
      </c>
      <c r="D10" s="105">
        <f>'Budgeted v Actual '!D22</f>
        <v>-110500</v>
      </c>
    </row>
    <row r="11" spans="1:4" x14ac:dyDescent="0.25">
      <c r="A11" s="94" t="str">
        <f>'Budgeted v Actual '!E$3</f>
        <v>August</v>
      </c>
      <c r="B11" s="95">
        <f>'Budgeted v Actual '!E22</f>
        <v>978333.33</v>
      </c>
      <c r="C11" s="95">
        <f>'Budgeted v Actual '!F22</f>
        <v>998683.33</v>
      </c>
      <c r="D11" s="96">
        <f>'Budgeted v Actual '!G22</f>
        <v>-20350</v>
      </c>
    </row>
    <row r="12" spans="1:4" x14ac:dyDescent="0.25">
      <c r="A12" s="104" t="str">
        <f>'Budgeted v Actual '!H$3</f>
        <v>September</v>
      </c>
      <c r="B12" s="97">
        <f>'Budgeted v Actual '!H22</f>
        <v>1147433.33</v>
      </c>
      <c r="C12" s="97">
        <f>'Budgeted v Actual '!I22</f>
        <v>998683.33</v>
      </c>
      <c r="D12" s="105">
        <f>'Budgeted v Actual '!J22</f>
        <v>148750.00000000012</v>
      </c>
    </row>
    <row r="13" spans="1:4" x14ac:dyDescent="0.25">
      <c r="A13" s="101" t="str">
        <f>'Budgeted v Actual '!L$3</f>
        <v>October</v>
      </c>
      <c r="B13" s="102">
        <f>'Budgeted v Actual '!K22</f>
        <v>778833.34</v>
      </c>
      <c r="C13" s="102">
        <f>'Budgeted v Actual '!I22</f>
        <v>998683.33</v>
      </c>
      <c r="D13" s="103">
        <f>'Budgeted v Actual '!M22</f>
        <v>-219849.99</v>
      </c>
    </row>
    <row r="14" spans="1:4" ht="14.4" thickBot="1" x14ac:dyDescent="0.3"/>
    <row r="15" spans="1:4" ht="15.6" x14ac:dyDescent="0.3">
      <c r="A15" s="90" t="s">
        <v>63</v>
      </c>
      <c r="B15" s="91"/>
      <c r="C15" s="91"/>
      <c r="D15" s="92"/>
    </row>
    <row r="16" spans="1:4" x14ac:dyDescent="0.25">
      <c r="A16" s="39"/>
      <c r="B16" s="39" t="s">
        <v>50</v>
      </c>
      <c r="C16" s="39" t="s">
        <v>51</v>
      </c>
      <c r="D16" s="39" t="s">
        <v>61</v>
      </c>
    </row>
    <row r="17" spans="1:4" x14ac:dyDescent="0.25">
      <c r="A17" s="104" t="str">
        <f>'Budgeted v Actual '!B$3</f>
        <v xml:space="preserve">July </v>
      </c>
      <c r="B17" s="97">
        <f>'Budgeted v Actual '!B30</f>
        <v>1155815.44</v>
      </c>
      <c r="C17" s="97">
        <f>'Budgeted v Actual '!C30</f>
        <v>766316.66</v>
      </c>
      <c r="D17" s="105">
        <f>'Budgeted v Actual '!D30</f>
        <v>389498.78</v>
      </c>
    </row>
    <row r="18" spans="1:4" x14ac:dyDescent="0.25">
      <c r="A18" s="94" t="str">
        <f>'Budgeted v Actual '!E$3</f>
        <v>August</v>
      </c>
      <c r="B18" s="95">
        <f>'Budgeted v Actual '!E30</f>
        <v>841584.2300000001</v>
      </c>
      <c r="C18" s="95">
        <f>'Budgeted v Actual '!F30</f>
        <v>766316.67</v>
      </c>
      <c r="D18" s="96">
        <f>'Budgeted v Actual '!G30</f>
        <v>75267.56</v>
      </c>
    </row>
    <row r="19" spans="1:4" x14ac:dyDescent="0.25">
      <c r="A19" s="104" t="str">
        <f>'Budgeted v Actual '!H$3</f>
        <v>September</v>
      </c>
      <c r="B19" s="97">
        <f>'Budgeted v Actual '!H30</f>
        <v>212600.32999999984</v>
      </c>
      <c r="C19" s="97">
        <f>'Budgeted v Actual '!I30</f>
        <v>766316.67</v>
      </c>
      <c r="D19" s="105">
        <f>'Budgeted v Actual '!J30</f>
        <v>-553716.34000000008</v>
      </c>
    </row>
    <row r="20" spans="1:4" x14ac:dyDescent="0.25">
      <c r="A20" s="94" t="str">
        <f>'Budgeted v Actual '!L$3</f>
        <v>October</v>
      </c>
      <c r="B20" s="95">
        <f>'Budgeted v Actual '!K$30</f>
        <v>2993166.66</v>
      </c>
      <c r="C20" s="95">
        <f>'Budgeted v Actual '!I$30</f>
        <v>766316.67</v>
      </c>
      <c r="D20" s="96">
        <f>'Budgeted v Actual '!M$30</f>
        <v>2226849.9900000002</v>
      </c>
    </row>
  </sheetData>
  <mergeCells count="2">
    <mergeCell ref="A1:D1"/>
    <mergeCell ref="A8:D8"/>
  </mergeCells>
  <conditionalFormatting sqref="B10:D12 D13">
    <cfRule type="cellIs" dxfId="6" priority="8" operator="lessThan">
      <formula>0</formula>
    </cfRule>
  </conditionalFormatting>
  <conditionalFormatting sqref="B3:D5 D6">
    <cfRule type="cellIs" dxfId="5" priority="6" operator="lessThan">
      <formula>0</formula>
    </cfRule>
  </conditionalFormatting>
  <conditionalFormatting sqref="B17:D19">
    <cfRule type="cellIs" dxfId="4" priority="5" operator="lessThan">
      <formula>0</formula>
    </cfRule>
  </conditionalFormatting>
  <conditionalFormatting sqref="B6">
    <cfRule type="cellIs" dxfId="3" priority="4" operator="lessThan">
      <formula>0</formula>
    </cfRule>
  </conditionalFormatting>
  <conditionalFormatting sqref="C6">
    <cfRule type="cellIs" dxfId="2" priority="3" operator="lessThan">
      <formula>0</formula>
    </cfRule>
  </conditionalFormatting>
  <conditionalFormatting sqref="B13:C13">
    <cfRule type="cellIs" dxfId="1" priority="2" operator="lessThan">
      <formula>0</formula>
    </cfRule>
  </conditionalFormatting>
  <conditionalFormatting sqref="B20:D20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3" ma:contentTypeDescription="Create a new document." ma:contentTypeScope="" ma:versionID="b9d5dafd6d944dac2670b8815e3f872b">
  <xsd:schema xmlns:xsd="http://www.w3.org/2001/XMLSchema" xmlns:xs="http://www.w3.org/2001/XMLSchema" xmlns:p="http://schemas.microsoft.com/office/2006/metadata/properties" xmlns:ns2="a54b4d74-e6ab-4bfa-bfa8-25f381bef7e0" targetNamespace="http://schemas.microsoft.com/office/2006/metadata/properties" ma:root="true" ma:fieldsID="e88978297a05f3bfe1ca93ed36529fe8" ns2:_="">
    <xsd:import namespace="a54b4d74-e6ab-4bfa-bfa8-25f381bef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7F08D-DA67-49C6-B48A-1A3A65224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CD89E-8ACE-419D-BB8D-6891736AD034}">
  <ds:schemaRefs>
    <ds:schemaRef ds:uri="http://www.w3.org/XML/1998/namespace"/>
    <ds:schemaRef ds:uri="http://purl.org/dc/terms/"/>
    <ds:schemaRef ds:uri="ce645488-6fd6-46e5-8e0c-bbe6f151e32e"/>
    <ds:schemaRef ds:uri="cff330f7-cf22-4164-ab59-4b915ccf0943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1402AE-520D-4CB3-8E49-B042AEAEF7D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8008486-6143-463A-936A-484DF271E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Actual </vt:lpstr>
      <vt:lpstr>Budgeted</vt:lpstr>
      <vt:lpstr>Budgeted v Actual 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Gayelene Townsend</cp:lastModifiedBy>
  <cp:revision/>
  <dcterms:created xsi:type="dcterms:W3CDTF">2020-09-15T02:25:57Z</dcterms:created>
  <dcterms:modified xsi:type="dcterms:W3CDTF">2024-01-17T05:47:14Z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Order">
    <vt:r8>3039400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SIP_Label_c96ed6d7-747c-41fd-b042-ff14484edc24_Enabled">
    <vt:lpwstr>true</vt:lpwstr>
  </property>
  <property fmtid="{D5CDD505-2E9C-101B-9397-08002B2CF9AE}" pid="11" name="MSIP_Label_c96ed6d7-747c-41fd-b042-ff14484edc24_SetDate">
    <vt:lpwstr>2024-01-17T02:37:45Z</vt:lpwstr>
  </property>
  <property fmtid="{D5CDD505-2E9C-101B-9397-08002B2CF9AE}" pid="12" name="MSIP_Label_c96ed6d7-747c-41fd-b042-ff14484edc24_Method">
    <vt:lpwstr>Standard</vt:lpwstr>
  </property>
  <property fmtid="{D5CDD505-2E9C-101B-9397-08002B2CF9AE}" pid="13" name="MSIP_Label_c96ed6d7-747c-41fd-b042-ff14484edc24_Name">
    <vt:lpwstr>defa4170-0d19-0005-0004-bc88714345d2</vt:lpwstr>
  </property>
  <property fmtid="{D5CDD505-2E9C-101B-9397-08002B2CF9AE}" pid="14" name="MSIP_Label_c96ed6d7-747c-41fd-b042-ff14484edc24_SiteId">
    <vt:lpwstr>6a425d0d-58f2-4e36-8689-10002b2ec567</vt:lpwstr>
  </property>
  <property fmtid="{D5CDD505-2E9C-101B-9397-08002B2CF9AE}" pid="15" name="MSIP_Label_c96ed6d7-747c-41fd-b042-ff14484edc24_ActionId">
    <vt:lpwstr>9087c131-f1fe-4d83-990c-9bddb91884bc</vt:lpwstr>
  </property>
  <property fmtid="{D5CDD505-2E9C-101B-9397-08002B2CF9AE}" pid="16" name="MSIP_Label_c96ed6d7-747c-41fd-b042-ff14484edc24_ContentBits">
    <vt:lpwstr>0</vt:lpwstr>
  </property>
</Properties>
</file>