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iannon Raphael\Downloads\"/>
    </mc:Choice>
  </mc:AlternateContent>
  <xr:revisionPtr revIDLastSave="1" documentId="13_ncr:1_{1C065B65-F200-4BB5-9CDC-CE7E62B2F01E}" xr6:coauthVersionLast="47" xr6:coauthVersionMax="47" xr10:uidLastSave="{F693E422-513D-4A6D-B963-B2F58734392B}"/>
  <bookViews>
    <workbookView xWindow="-28920" yWindow="-120" windowWidth="29040" windowHeight="15840" firstSheet="3" xr2:uid="{C951D0DE-DD54-4224-A88C-961C8C1C8E94}"/>
  </bookViews>
  <sheets>
    <sheet name="Budget" sheetId="3" r:id="rId1"/>
    <sheet name="Actual" sheetId="1" r:id="rId2"/>
    <sheet name="Actual Vs Budget" sheetId="5" r:id="rId3"/>
    <sheet name="Charts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11" i="3"/>
  <c r="E8" i="3"/>
  <c r="E27" i="1"/>
  <c r="E8" i="1"/>
  <c r="E10" i="1"/>
  <c r="E11" i="1" s="1"/>
  <c r="E7" i="1"/>
  <c r="E6" i="1"/>
  <c r="E5" i="1"/>
  <c r="E4" i="1"/>
  <c r="E3" i="1"/>
  <c r="C3" i="6" l="1"/>
  <c r="E23" i="1"/>
  <c r="E14" i="1"/>
  <c r="E15" i="1"/>
  <c r="E16" i="1"/>
  <c r="E17" i="1"/>
  <c r="E18" i="1"/>
  <c r="E13" i="1"/>
  <c r="E14" i="3"/>
  <c r="E15" i="3"/>
  <c r="E16" i="3"/>
  <c r="E17" i="3"/>
  <c r="E18" i="3"/>
  <c r="E13" i="3"/>
  <c r="E4" i="3"/>
  <c r="E5" i="3"/>
  <c r="E6" i="3"/>
  <c r="E7" i="3"/>
  <c r="E3" i="3"/>
  <c r="I19" i="5"/>
  <c r="C10" i="6" s="1"/>
  <c r="H19" i="5"/>
  <c r="J19" i="5" s="1"/>
  <c r="D10" i="6" s="1"/>
  <c r="F19" i="5"/>
  <c r="C9" i="6" s="1"/>
  <c r="E19" i="5"/>
  <c r="B9" i="6" s="1"/>
  <c r="C19" i="5"/>
  <c r="C8" i="6" s="1"/>
  <c r="B19" i="5"/>
  <c r="I11" i="5"/>
  <c r="H11" i="5"/>
  <c r="F11" i="5"/>
  <c r="E11" i="5"/>
  <c r="C11" i="5"/>
  <c r="B11" i="5"/>
  <c r="I8" i="5"/>
  <c r="C5" i="6" s="1"/>
  <c r="H8" i="5"/>
  <c r="F8" i="5"/>
  <c r="G8" i="5" s="1"/>
  <c r="D4" i="6" s="1"/>
  <c r="E8" i="5"/>
  <c r="B4" i="6" s="1"/>
  <c r="C8" i="5"/>
  <c r="B8" i="5"/>
  <c r="D8" i="5" s="1"/>
  <c r="D3" i="6" s="1"/>
  <c r="I22" i="5"/>
  <c r="I21" i="5"/>
  <c r="F22" i="5"/>
  <c r="F21" i="5"/>
  <c r="C22" i="5"/>
  <c r="C21" i="5"/>
  <c r="B21" i="5"/>
  <c r="J14" i="5"/>
  <c r="J15" i="5"/>
  <c r="J16" i="5"/>
  <c r="J17" i="5"/>
  <c r="J18" i="5"/>
  <c r="J13" i="5"/>
  <c r="G14" i="5"/>
  <c r="G15" i="5"/>
  <c r="G16" i="5"/>
  <c r="G17" i="5"/>
  <c r="G18" i="5"/>
  <c r="G13" i="5"/>
  <c r="D14" i="5"/>
  <c r="D15" i="5"/>
  <c r="D16" i="5"/>
  <c r="D17" i="5"/>
  <c r="D18" i="5"/>
  <c r="D13" i="5"/>
  <c r="J10" i="5"/>
  <c r="J11" i="5" s="1"/>
  <c r="G10" i="5"/>
  <c r="G11" i="5" s="1"/>
  <c r="D10" i="5"/>
  <c r="D11" i="5" s="1"/>
  <c r="J4" i="5"/>
  <c r="J5" i="5"/>
  <c r="J6" i="5"/>
  <c r="J7" i="5"/>
  <c r="J3" i="5"/>
  <c r="G4" i="5"/>
  <c r="G5" i="5"/>
  <c r="G6" i="5"/>
  <c r="G7" i="5"/>
  <c r="G3" i="5"/>
  <c r="D4" i="5"/>
  <c r="D5" i="5"/>
  <c r="D6" i="5"/>
  <c r="D7" i="5"/>
  <c r="D3" i="5"/>
  <c r="H24" i="5"/>
  <c r="J24" i="5" s="1"/>
  <c r="E24" i="5"/>
  <c r="G24" i="5" s="1"/>
  <c r="B24" i="5"/>
  <c r="H22" i="5"/>
  <c r="E22" i="5"/>
  <c r="B22" i="5"/>
  <c r="D22" i="5" s="1"/>
  <c r="H21" i="5"/>
  <c r="J21" i="5" s="1"/>
  <c r="E21" i="5"/>
  <c r="D19" i="5" l="1"/>
  <c r="D8" i="6" s="1"/>
  <c r="J22" i="5"/>
  <c r="J8" i="5"/>
  <c r="D5" i="6" s="1"/>
  <c r="E19" i="1"/>
  <c r="G21" i="5"/>
  <c r="B8" i="6"/>
  <c r="B10" i="6"/>
  <c r="I23" i="5"/>
  <c r="I27" i="5" s="1"/>
  <c r="C15" i="6" s="1"/>
  <c r="G19" i="5"/>
  <c r="D9" i="6" s="1"/>
  <c r="C4" i="6"/>
  <c r="B3" i="6"/>
  <c r="B5" i="6"/>
  <c r="D21" i="5"/>
  <c r="F23" i="5"/>
  <c r="F27" i="5" s="1"/>
  <c r="C14" i="6" s="1"/>
  <c r="C23" i="5"/>
  <c r="C27" i="5" s="1"/>
  <c r="C13" i="6" s="1"/>
  <c r="G22" i="5"/>
  <c r="B23" i="5"/>
  <c r="E23" i="5"/>
  <c r="H23" i="5"/>
  <c r="E10" i="3"/>
  <c r="J23" i="5" l="1"/>
  <c r="G23" i="5"/>
  <c r="G27" i="5" s="1"/>
  <c r="D14" i="6" s="1"/>
  <c r="E27" i="5"/>
  <c r="B14" i="6" s="1"/>
  <c r="D23" i="5"/>
  <c r="D27" i="5" s="1"/>
  <c r="D13" i="6" s="1"/>
  <c r="B27" i="5"/>
  <c r="B13" i="6" s="1"/>
  <c r="H27" i="5"/>
  <c r="B15" i="6" l="1"/>
  <c r="J27" i="5"/>
  <c r="D15" i="6" s="1"/>
  <c r="C24" i="1"/>
  <c r="D24" i="1"/>
  <c r="B24" i="1"/>
  <c r="C22" i="1"/>
  <c r="D22" i="1"/>
  <c r="B22" i="1"/>
  <c r="C21" i="1"/>
  <c r="D21" i="1"/>
  <c r="B21" i="1"/>
  <c r="C23" i="1" l="1"/>
  <c r="D23" i="1"/>
  <c r="B23" i="1"/>
</calcChain>
</file>

<file path=xl/sharedStrings.xml><?xml version="1.0" encoding="utf-8"?>
<sst xmlns="http://schemas.openxmlformats.org/spreadsheetml/2006/main" count="118" uniqueCount="48">
  <si>
    <t>Revenue - Budget</t>
  </si>
  <si>
    <t>July</t>
  </si>
  <si>
    <t xml:space="preserve">August </t>
  </si>
  <si>
    <t>September</t>
  </si>
  <si>
    <t>Total</t>
  </si>
  <si>
    <t>IT Services</t>
  </si>
  <si>
    <t>Financial Services</t>
  </si>
  <si>
    <t>Business Services</t>
  </si>
  <si>
    <t>HR Services</t>
  </si>
  <si>
    <t>Training services</t>
  </si>
  <si>
    <t>Total Budgeted Revenue</t>
  </si>
  <si>
    <t>Costs of Goods Sold</t>
  </si>
  <si>
    <t>Purchases</t>
  </si>
  <si>
    <t>Total Budgeted Cost of Goods Sold (COGS)</t>
  </si>
  <si>
    <t>Expenses - Budget</t>
  </si>
  <si>
    <t>Office Lease</t>
  </si>
  <si>
    <t>Travel Expenses</t>
  </si>
  <si>
    <t>Insurance</t>
  </si>
  <si>
    <t>Wages and Salaries</t>
  </si>
  <si>
    <t>Running Expenses</t>
  </si>
  <si>
    <t>Utilities</t>
  </si>
  <si>
    <t>Total Budgeted Expenses</t>
  </si>
  <si>
    <t>Note: Revenue less COGS equals Gross Proft. Gross Profit less other expenses plus other income equals Net Position.</t>
  </si>
  <si>
    <t>Assessor: Please find CBSA Logo below for student use.</t>
  </si>
  <si>
    <t>Revenue - Actual</t>
  </si>
  <si>
    <t>Total Revenue</t>
  </si>
  <si>
    <t>Total Costs of Goods Sold (COGS)</t>
  </si>
  <si>
    <t>Expenses - Actual</t>
  </si>
  <si>
    <t>Total Expenses</t>
  </si>
  <si>
    <t>Net Position</t>
  </si>
  <si>
    <t xml:space="preserve">Revenue   </t>
  </si>
  <si>
    <t>Cost of Goods Sold</t>
  </si>
  <si>
    <t>Gross profit</t>
  </si>
  <si>
    <t>Expenses</t>
  </si>
  <si>
    <t>Other revenue</t>
  </si>
  <si>
    <t>Other expenses</t>
  </si>
  <si>
    <t xml:space="preserve">July </t>
  </si>
  <si>
    <t>Revenue</t>
  </si>
  <si>
    <t>Actual</t>
  </si>
  <si>
    <t>Budgeted</t>
  </si>
  <si>
    <t>Variance</t>
  </si>
  <si>
    <t xml:space="preserve">TOTALS </t>
  </si>
  <si>
    <t xml:space="preserve">Expenses </t>
  </si>
  <si>
    <t xml:space="preserve">Variance </t>
  </si>
  <si>
    <t>Jul</t>
  </si>
  <si>
    <t>Aug</t>
  </si>
  <si>
    <t>Sep</t>
  </si>
  <si>
    <t>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</si>
</sst>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991E5E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991E5E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24"/>
      <color rgb="FF860B2F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8" fontId="0" fillId="0" borderId="0" xfId="0" applyNumberForma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9" fillId="0" borderId="5" xfId="0" applyFont="1" applyBorder="1" applyAlignment="1">
      <alignment vertical="center"/>
    </xf>
    <xf numFmtId="164" fontId="6" fillId="0" borderId="0" xfId="1" applyNumberFormat="1" applyFont="1" applyBorder="1"/>
    <xf numFmtId="164" fontId="9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164" fontId="6" fillId="0" borderId="0" xfId="0" applyNumberFormat="1" applyFont="1"/>
    <xf numFmtId="164" fontId="6" fillId="0" borderId="6" xfId="0" applyNumberFormat="1" applyFont="1" applyBorder="1"/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3" borderId="5" xfId="0" applyFont="1" applyFill="1" applyBorder="1" applyAlignment="1">
      <alignment vertic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vertical="center"/>
    </xf>
    <xf numFmtId="164" fontId="6" fillId="2" borderId="0" xfId="1" applyNumberFormat="1" applyFont="1" applyFill="1" applyBorder="1"/>
    <xf numFmtId="164" fontId="6" fillId="2" borderId="6" xfId="0" applyNumberFormat="1" applyFont="1" applyFill="1" applyBorder="1"/>
    <xf numFmtId="164" fontId="6" fillId="2" borderId="0" xfId="0" applyNumberFormat="1" applyFont="1" applyFill="1"/>
    <xf numFmtId="0" fontId="0" fillId="0" borderId="2" xfId="0" applyBorder="1"/>
    <xf numFmtId="0" fontId="3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164" fontId="6" fillId="4" borderId="1" xfId="0" applyNumberFormat="1" applyFont="1" applyFill="1" applyBorder="1"/>
    <xf numFmtId="164" fontId="0" fillId="4" borderId="1" xfId="0" applyNumberFormat="1" applyFill="1" applyBorder="1"/>
    <xf numFmtId="164" fontId="6" fillId="2" borderId="1" xfId="0" applyNumberFormat="1" applyFont="1" applyFill="1" applyBorder="1"/>
    <xf numFmtId="0" fontId="7" fillId="3" borderId="0" xfId="0" applyFont="1" applyFill="1" applyAlignment="1">
      <alignment horizontal="center"/>
    </xf>
    <xf numFmtId="0" fontId="7" fillId="3" borderId="6" xfId="0" applyFont="1" applyFill="1" applyBorder="1" applyAlignment="1">
      <alignment horizontal="center"/>
    </xf>
    <xf numFmtId="164" fontId="6" fillId="2" borderId="6" xfId="1" applyNumberFormat="1" applyFont="1" applyFill="1" applyBorder="1"/>
    <xf numFmtId="0" fontId="9" fillId="4" borderId="5" xfId="0" applyFont="1" applyFill="1" applyBorder="1" applyAlignment="1">
      <alignment vertical="center"/>
    </xf>
    <xf numFmtId="164" fontId="6" fillId="4" borderId="0" xfId="1" applyNumberFormat="1" applyFont="1" applyFill="1" applyBorder="1"/>
    <xf numFmtId="164" fontId="6" fillId="4" borderId="6" xfId="1" applyNumberFormat="1" applyFont="1" applyFill="1" applyBorder="1"/>
    <xf numFmtId="0" fontId="10" fillId="4" borderId="7" xfId="0" applyFont="1" applyFill="1" applyBorder="1" applyAlignment="1">
      <alignment horizontal="left" vertical="center"/>
    </xf>
    <xf numFmtId="164" fontId="6" fillId="4" borderId="15" xfId="0" applyNumberFormat="1" applyFont="1" applyFill="1" applyBorder="1"/>
    <xf numFmtId="164" fontId="0" fillId="4" borderId="0" xfId="0" applyNumberFormat="1" applyFill="1"/>
    <xf numFmtId="164" fontId="0" fillId="4" borderId="6" xfId="0" applyNumberFormat="1" applyFill="1" applyBorder="1"/>
    <xf numFmtId="164" fontId="0" fillId="4" borderId="15" xfId="0" applyNumberFormat="1" applyFill="1" applyBorder="1"/>
    <xf numFmtId="0" fontId="10" fillId="2" borderId="7" xfId="0" applyFont="1" applyFill="1" applyBorder="1" applyAlignment="1">
      <alignment horizontal="left" vertical="center"/>
    </xf>
    <xf numFmtId="164" fontId="6" fillId="2" borderId="15" xfId="0" applyNumberFormat="1" applyFont="1" applyFill="1" applyBorder="1"/>
    <xf numFmtId="164" fontId="6" fillId="4" borderId="0" xfId="0" applyNumberFormat="1" applyFont="1" applyFill="1"/>
    <xf numFmtId="164" fontId="6" fillId="4" borderId="6" xfId="0" applyNumberFormat="1" applyFont="1" applyFill="1" applyBorder="1"/>
    <xf numFmtId="0" fontId="11" fillId="2" borderId="5" xfId="0" applyFont="1" applyFill="1" applyBorder="1" applyAlignment="1">
      <alignment vertical="center"/>
    </xf>
    <xf numFmtId="164" fontId="14" fillId="2" borderId="0" xfId="0" applyNumberFormat="1" applyFont="1" applyFill="1"/>
    <xf numFmtId="164" fontId="14" fillId="2" borderId="6" xfId="0" applyNumberFormat="1" applyFont="1" applyFill="1" applyBorder="1"/>
    <xf numFmtId="4" fontId="9" fillId="4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164" fontId="6" fillId="2" borderId="17" xfId="0" applyNumberFormat="1" applyFont="1" applyFill="1" applyBorder="1"/>
    <xf numFmtId="164" fontId="6" fillId="2" borderId="18" xfId="0" applyNumberFormat="1" applyFont="1" applyFill="1" applyBorder="1"/>
    <xf numFmtId="0" fontId="13" fillId="2" borderId="16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0" fontId="15" fillId="5" borderId="20" xfId="0" applyFont="1" applyFill="1" applyBorder="1"/>
    <xf numFmtId="0" fontId="15" fillId="5" borderId="21" xfId="0" applyFont="1" applyFill="1" applyBorder="1"/>
    <xf numFmtId="0" fontId="6" fillId="0" borderId="0" xfId="0" applyFont="1"/>
    <xf numFmtId="0" fontId="10" fillId="4" borderId="7" xfId="0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6" fillId="0" borderId="15" xfId="0" applyNumberFormat="1" applyFont="1" applyBorder="1"/>
    <xf numFmtId="164" fontId="16" fillId="0" borderId="1" xfId="0" applyNumberFormat="1" applyFont="1" applyBorder="1"/>
    <xf numFmtId="164" fontId="17" fillId="2" borderId="15" xfId="0" applyNumberFormat="1" applyFont="1" applyFill="1" applyBorder="1"/>
    <xf numFmtId="164" fontId="7" fillId="0" borderId="15" xfId="0" applyNumberFormat="1" applyFont="1" applyBorder="1"/>
    <xf numFmtId="164" fontId="12" fillId="0" borderId="15" xfId="0" applyNumberFormat="1" applyFont="1" applyBorder="1"/>
    <xf numFmtId="164" fontId="6" fillId="0" borderId="1" xfId="1" applyNumberFormat="1" applyFont="1" applyBorder="1"/>
    <xf numFmtId="164" fontId="6" fillId="2" borderId="1" xfId="1" applyNumberFormat="1" applyFont="1" applyFill="1" applyBorder="1"/>
    <xf numFmtId="164" fontId="6" fillId="4" borderId="1" xfId="1" applyNumberFormat="1" applyFont="1" applyFill="1" applyBorder="1"/>
    <xf numFmtId="0" fontId="15" fillId="0" borderId="0" xfId="0" applyFont="1"/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20" fillId="0" borderId="0" xfId="0" applyFont="1"/>
    <xf numFmtId="0" fontId="20" fillId="0" borderId="5" xfId="0" applyFont="1" applyBorder="1"/>
    <xf numFmtId="0" fontId="20" fillId="3" borderId="0" xfId="0" applyFont="1" applyFill="1"/>
    <xf numFmtId="0" fontId="20" fillId="3" borderId="6" xfId="0" applyFont="1" applyFill="1" applyBorder="1"/>
    <xf numFmtId="0" fontId="20" fillId="2" borderId="5" xfId="0" applyFont="1" applyFill="1" applyBorder="1"/>
    <xf numFmtId="3" fontId="20" fillId="2" borderId="0" xfId="0" applyNumberFormat="1" applyFont="1" applyFill="1"/>
    <xf numFmtId="0" fontId="20" fillId="0" borderId="6" xfId="0" applyFont="1" applyBorder="1"/>
    <xf numFmtId="3" fontId="20" fillId="0" borderId="0" xfId="0" applyNumberFormat="1" applyFont="1"/>
    <xf numFmtId="0" fontId="20" fillId="2" borderId="8" xfId="0" applyFont="1" applyFill="1" applyBorder="1"/>
    <xf numFmtId="3" fontId="20" fillId="2" borderId="9" xfId="0" applyNumberFormat="1" applyFont="1" applyFill="1" applyBorder="1"/>
    <xf numFmtId="0" fontId="20" fillId="0" borderId="10" xfId="0" applyFont="1" applyBorder="1"/>
    <xf numFmtId="0" fontId="20" fillId="2" borderId="0" xfId="0" applyFont="1" applyFill="1"/>
    <xf numFmtId="0" fontId="21" fillId="0" borderId="0" xfId="0" applyFont="1"/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B2F"/>
      <color rgb="FFEFAD3D"/>
      <color rgb="FF055D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Charts!$B$1:$B$2</c:f>
              <c:strCache>
                <c:ptCount val="2"/>
                <c:pt idx="0">
                  <c:v>Revenue</c:v>
                </c:pt>
                <c:pt idx="1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Charts!$A$3:$A$5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Charts!$B$3:$B$5</c:f>
              <c:numCache>
                <c:formatCode>#,##0</c:formatCode>
                <c:ptCount val="3"/>
                <c:pt idx="0">
                  <c:v>2163000</c:v>
                </c:pt>
                <c:pt idx="1">
                  <c:v>1828850</c:v>
                </c:pt>
                <c:pt idx="2">
                  <c:v>1369500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0-4FFF-B007-3F763EA8C51C}"/>
            </c:ext>
          </c:extLst>
        </c:ser>
        <c:ser>
          <c:idx val="1"/>
          <c:order val="1"/>
          <c:tx>
            <c:strRef>
              <c:f>Charts!$C$1:$C$2</c:f>
              <c:strCache>
                <c:ptCount val="2"/>
                <c:pt idx="0">
                  <c:v>Revenue</c:v>
                </c:pt>
                <c:pt idx="1">
                  <c:v>Budgeted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Charts!$A$3:$A$5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Charts!$C$3:$C$5</c:f>
              <c:numCache>
                <c:formatCode>#,##0</c:formatCode>
                <c:ptCount val="3"/>
                <c:pt idx="0">
                  <c:v>1761000</c:v>
                </c:pt>
                <c:pt idx="1">
                  <c:v>1761000</c:v>
                </c:pt>
                <c:pt idx="2">
                  <c:v>1761000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10-4FFF-B007-3F763EA8C51C}"/>
            </c:ext>
          </c:extLst>
        </c:ser>
        <c:ser>
          <c:idx val="2"/>
          <c:order val="2"/>
          <c:tx>
            <c:strRef>
              <c:f>Charts!$D$1:$D$2</c:f>
              <c:strCache>
                <c:ptCount val="2"/>
                <c:pt idx="0">
                  <c:v>Revenue</c:v>
                </c:pt>
                <c:pt idx="1">
                  <c:v>Variance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Charts!$A$3:$A$5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Charts!$D$3:$D$5</c:f>
              <c:numCache>
                <c:formatCode>General</c:formatCode>
                <c:ptCount val="3"/>
                <c:pt idx="0">
                  <c:v>402000</c:v>
                </c:pt>
                <c:pt idx="1">
                  <c:v>67850</c:v>
                </c:pt>
                <c:pt idx="2">
                  <c:v>-391500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10-4FFF-B007-3F763EA8C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80880"/>
        <c:axId val="185891376"/>
      </c:barChart>
      <c:catAx>
        <c:axId val="2758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91376"/>
        <c:crosses val="autoZero"/>
        <c:auto val="1"/>
        <c:lblAlgn val="ctr"/>
        <c:lblOffset val="100"/>
        <c:noMultiLvlLbl val="0"/>
      </c:catAx>
      <c:valAx>
        <c:axId val="18589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Expense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Charts!$A$8:$A$10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Charts!$B$8:$B$10</c:f>
              <c:numCache>
                <c:formatCode>#,##0</c:formatCode>
                <c:ptCount val="3"/>
                <c:pt idx="0">
                  <c:v>968183.34</c:v>
                </c:pt>
                <c:pt idx="1">
                  <c:v>980136.33</c:v>
                </c:pt>
                <c:pt idx="2">
                  <c:v>1117433.33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C-4EA0-8AEB-1C10A379284F}"/>
            </c:ext>
          </c:extLst>
        </c:ser>
        <c:ser>
          <c:idx val="1"/>
          <c:order val="1"/>
          <c:tx>
            <c:strRef>
              <c:f>Charts!$C$7</c:f>
              <c:strCache>
                <c:ptCount val="1"/>
                <c:pt idx="0">
                  <c:v>Budgeted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Charts!$A$8:$A$10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Charts!$C$8:$C$10</c:f>
              <c:numCache>
                <c:formatCode>#,##0</c:formatCode>
                <c:ptCount val="3"/>
                <c:pt idx="0">
                  <c:v>1003733</c:v>
                </c:pt>
                <c:pt idx="1">
                  <c:v>1003733</c:v>
                </c:pt>
                <c:pt idx="2">
                  <c:v>1003733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C-4EA0-8AEB-1C10A379284F}"/>
            </c:ext>
          </c:extLst>
        </c:ser>
        <c:ser>
          <c:idx val="2"/>
          <c:order val="2"/>
          <c:tx>
            <c:strRef>
              <c:f>Charts!$D$7</c:f>
              <c:strCache>
                <c:ptCount val="1"/>
                <c:pt idx="0">
                  <c:v>Variance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Charts!$A$8:$A$10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Charts!$D$8:$D$10</c:f>
              <c:numCache>
                <c:formatCode>General</c:formatCode>
                <c:ptCount val="3"/>
                <c:pt idx="0">
                  <c:v>-35549.660000000033</c:v>
                </c:pt>
                <c:pt idx="1">
                  <c:v>-23596.670000000042</c:v>
                </c:pt>
                <c:pt idx="2">
                  <c:v>113700.33000000007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C-4EA0-8AEB-1C10A3792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274960"/>
        <c:axId val="311972112"/>
      </c:barChart>
      <c:catAx>
        <c:axId val="30427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72112"/>
        <c:crosses val="autoZero"/>
        <c:auto val="1"/>
        <c:lblAlgn val="ctr"/>
        <c:lblOffset val="100"/>
        <c:noMultiLvlLbl val="0"/>
      </c:catAx>
      <c:valAx>
        <c:axId val="31197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7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Net</a:t>
            </a:r>
            <a:r>
              <a:rPr lang="en-AU" baseline="0"/>
              <a:t> Position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Charts!$B$12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Charts!$A$13:$A$15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Charts!$B$13:$B$15</c:f>
              <c:numCache>
                <c:formatCode>#,##0</c:formatCode>
                <c:ptCount val="3"/>
                <c:pt idx="0">
                  <c:v>1184815.44</c:v>
                </c:pt>
                <c:pt idx="1">
                  <c:v>838781.2300000001</c:v>
                </c:pt>
                <c:pt idx="2">
                  <c:v>-233135.98999999976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9-4CEA-8B2D-BF400DAA9CAF}"/>
            </c:ext>
          </c:extLst>
        </c:ser>
        <c:ser>
          <c:idx val="1"/>
          <c:order val="1"/>
          <c:tx>
            <c:strRef>
              <c:f>Charts!$C$12</c:f>
              <c:strCache>
                <c:ptCount val="1"/>
                <c:pt idx="0">
                  <c:v>Budgeted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Charts!$A$13:$A$15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Charts!$C$13:$C$15</c:f>
              <c:numCache>
                <c:formatCode>#,##0</c:formatCode>
                <c:ptCount val="3"/>
                <c:pt idx="0">
                  <c:v>1750500</c:v>
                </c:pt>
                <c:pt idx="1">
                  <c:v>1750500</c:v>
                </c:pt>
                <c:pt idx="2">
                  <c:v>1750500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9-4CEA-8B2D-BF400DAA9CAF}"/>
            </c:ext>
          </c:extLst>
        </c:ser>
        <c:ser>
          <c:idx val="2"/>
          <c:order val="2"/>
          <c:tx>
            <c:strRef>
              <c:f>Charts!$D$12</c:f>
              <c:strCache>
                <c:ptCount val="1"/>
                <c:pt idx="0">
                  <c:v>Variance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Charts!$A$13:$A$15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Charts!$D$13:$D$15</c:f>
              <c:numCache>
                <c:formatCode>General</c:formatCode>
                <c:ptCount val="3"/>
                <c:pt idx="0">
                  <c:v>402498.7799999998</c:v>
                </c:pt>
                <c:pt idx="1">
                  <c:v>-911718.7699999999</c:v>
                </c:pt>
                <c:pt idx="2">
                  <c:v>-1983635.9899999998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9-4CEA-8B2D-BF400DAA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83472"/>
        <c:axId val="178459568"/>
      </c:barChart>
      <c:catAx>
        <c:axId val="2898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459568"/>
        <c:crosses val="autoZero"/>
        <c:auto val="1"/>
        <c:lblAlgn val="ctr"/>
        <c:lblOffset val="100"/>
        <c:noMultiLvlLbl val="0"/>
      </c:catAx>
      <c:valAx>
        <c:axId val="17845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8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23</xdr:row>
      <xdr:rowOff>142875</xdr:rowOff>
    </xdr:from>
    <xdr:to>
      <xdr:col>1</xdr:col>
      <xdr:colOff>381000</xdr:colOff>
      <xdr:row>36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D599A2-F3C8-44EF-9B0B-36EC581B40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32</xdr:row>
      <xdr:rowOff>142875</xdr:rowOff>
    </xdr:from>
    <xdr:to>
      <xdr:col>1</xdr:col>
      <xdr:colOff>495300</xdr:colOff>
      <xdr:row>45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402AD7-38ED-4C8F-8311-9129844EED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31</xdr:row>
      <xdr:rowOff>142875</xdr:rowOff>
    </xdr:from>
    <xdr:to>
      <xdr:col>1</xdr:col>
      <xdr:colOff>438150</xdr:colOff>
      <xdr:row>44</xdr:row>
      <xdr:rowOff>95251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4C87A9-1D90-4190-990A-A3CCED8E64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9525</xdr:rowOff>
    </xdr:from>
    <xdr:to>
      <xdr:col>12</xdr:col>
      <xdr:colOff>285750</xdr:colOff>
      <xdr:row>14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B4BD23-EAD0-40EE-A777-3D4B952AD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</xdr:row>
      <xdr:rowOff>0</xdr:rowOff>
    </xdr:from>
    <xdr:to>
      <xdr:col>12</xdr:col>
      <xdr:colOff>304800</xdr:colOff>
      <xdr:row>29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5CDF5FE-ABCC-4A1F-BFB1-4DAB1A7B8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30</xdr:row>
      <xdr:rowOff>0</xdr:rowOff>
    </xdr:from>
    <xdr:to>
      <xdr:col>12</xdr:col>
      <xdr:colOff>304800</xdr:colOff>
      <xdr:row>44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E3A7E23-9D30-410E-8E39-5EFB3DD9A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219075</xdr:colOff>
      <xdr:row>17</xdr:row>
      <xdr:rowOff>142875</xdr:rowOff>
    </xdr:from>
    <xdr:to>
      <xdr:col>3</xdr:col>
      <xdr:colOff>200025</xdr:colOff>
      <xdr:row>30</xdr:row>
      <xdr:rowOff>95251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CEA602-9704-4648-ACFC-717011BFC28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30567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E90C-867B-4347-8F03-2E6151456252}">
  <dimension ref="A1:F23"/>
  <sheetViews>
    <sheetView showGridLines="0" tabSelected="1" workbookViewId="0">
      <selection activeCell="I16" sqref="I16"/>
    </sheetView>
  </sheetViews>
  <sheetFormatPr defaultRowHeight="15"/>
  <cols>
    <col min="1" max="1" width="41.140625" customWidth="1"/>
    <col min="2" max="2" width="17.42578125" customWidth="1"/>
    <col min="3" max="3" width="17" customWidth="1"/>
    <col min="4" max="4" width="15.7109375" customWidth="1"/>
    <col min="5" max="5" width="20.42578125" customWidth="1"/>
    <col min="6" max="6" width="22" customWidth="1"/>
  </cols>
  <sheetData>
    <row r="1" spans="1:6" ht="31.5">
      <c r="A1" s="80" t="s">
        <v>0</v>
      </c>
      <c r="B1" s="9"/>
      <c r="C1" s="9"/>
      <c r="D1" s="9"/>
      <c r="E1" s="10"/>
    </row>
    <row r="2" spans="1:6">
      <c r="A2" s="21"/>
      <c r="B2" s="22" t="s">
        <v>1</v>
      </c>
      <c r="C2" s="22" t="s">
        <v>2</v>
      </c>
      <c r="D2" s="22" t="s">
        <v>3</v>
      </c>
      <c r="E2" s="23" t="s">
        <v>4</v>
      </c>
    </row>
    <row r="3" spans="1:6">
      <c r="A3" s="11" t="s">
        <v>5</v>
      </c>
      <c r="B3" s="12">
        <v>331000</v>
      </c>
      <c r="C3" s="12">
        <v>331000</v>
      </c>
      <c r="D3" s="12">
        <v>331000</v>
      </c>
      <c r="E3" s="16">
        <f>B3+C3+D3</f>
        <v>993000</v>
      </c>
    </row>
    <row r="4" spans="1:6">
      <c r="A4" s="24" t="s">
        <v>6</v>
      </c>
      <c r="B4" s="25">
        <v>430000</v>
      </c>
      <c r="C4" s="25">
        <v>430000</v>
      </c>
      <c r="D4" s="25">
        <v>430000</v>
      </c>
      <c r="E4" s="26">
        <f t="shared" ref="E4:E7" si="0">B4+C4+D4</f>
        <v>1290000</v>
      </c>
    </row>
    <row r="5" spans="1:6">
      <c r="A5" s="11" t="s">
        <v>7</v>
      </c>
      <c r="B5" s="12">
        <v>660000</v>
      </c>
      <c r="C5" s="12">
        <v>660000</v>
      </c>
      <c r="D5" s="12">
        <v>660000</v>
      </c>
      <c r="E5" s="16">
        <f t="shared" si="0"/>
        <v>1980000</v>
      </c>
    </row>
    <row r="6" spans="1:6">
      <c r="A6" s="24" t="s">
        <v>8</v>
      </c>
      <c r="B6" s="25">
        <v>280000</v>
      </c>
      <c r="C6" s="25">
        <v>280000</v>
      </c>
      <c r="D6" s="25">
        <v>280000</v>
      </c>
      <c r="E6" s="26">
        <f t="shared" si="0"/>
        <v>840000</v>
      </c>
    </row>
    <row r="7" spans="1:6">
      <c r="A7" s="11" t="s">
        <v>9</v>
      </c>
      <c r="B7" s="12">
        <v>60000</v>
      </c>
      <c r="C7" s="12">
        <v>60000</v>
      </c>
      <c r="D7" s="12">
        <v>60000</v>
      </c>
      <c r="E7" s="16">
        <f t="shared" si="0"/>
        <v>180000</v>
      </c>
      <c r="F7" s="8"/>
    </row>
    <row r="8" spans="1:6" ht="15.75" thickBot="1">
      <c r="A8" s="14" t="s">
        <v>10</v>
      </c>
      <c r="B8" s="76"/>
      <c r="C8" s="76"/>
      <c r="D8" s="76"/>
      <c r="E8" s="71">
        <f>SUM(E3:E7)</f>
        <v>5283000</v>
      </c>
    </row>
    <row r="9" spans="1:6" ht="32.25" thickTop="1">
      <c r="A9" s="81" t="s">
        <v>11</v>
      </c>
      <c r="B9" s="8"/>
      <c r="C9" s="8"/>
      <c r="D9" s="8"/>
      <c r="E9" s="17"/>
    </row>
    <row r="10" spans="1:6">
      <c r="A10" s="24" t="s">
        <v>12</v>
      </c>
      <c r="B10" s="25">
        <v>10500</v>
      </c>
      <c r="C10" s="25">
        <v>10500</v>
      </c>
      <c r="D10" s="25">
        <v>10500</v>
      </c>
      <c r="E10" s="26">
        <f t="shared" ref="E10" si="1">SUM(B10:D10)</f>
        <v>31500</v>
      </c>
      <c r="F10" s="8"/>
    </row>
    <row r="11" spans="1:6" ht="15.75" thickBot="1">
      <c r="A11" s="32" t="s">
        <v>13</v>
      </c>
      <c r="B11" s="77"/>
      <c r="C11" s="77"/>
      <c r="D11" s="77"/>
      <c r="E11" s="48">
        <f>E10</f>
        <v>31500</v>
      </c>
    </row>
    <row r="12" spans="1:6" ht="32.25" thickTop="1">
      <c r="A12" s="81" t="s">
        <v>14</v>
      </c>
      <c r="B12" s="8"/>
      <c r="C12" s="8"/>
      <c r="D12" s="8"/>
      <c r="E12" s="17"/>
    </row>
    <row r="13" spans="1:6">
      <c r="A13" s="11" t="s">
        <v>15</v>
      </c>
      <c r="B13" s="12">
        <v>33333</v>
      </c>
      <c r="C13" s="12">
        <v>33333</v>
      </c>
      <c r="D13" s="12">
        <v>33333</v>
      </c>
      <c r="E13" s="16">
        <f>B13+C13+D13</f>
        <v>99999</v>
      </c>
    </row>
    <row r="14" spans="1:6">
      <c r="A14" s="24" t="s">
        <v>16</v>
      </c>
      <c r="B14" s="25">
        <v>30000</v>
      </c>
      <c r="C14" s="25">
        <v>30000</v>
      </c>
      <c r="D14" s="25">
        <v>30000</v>
      </c>
      <c r="E14" s="26">
        <f t="shared" ref="E14:E18" si="2">B14+C14+D14</f>
        <v>90000</v>
      </c>
    </row>
    <row r="15" spans="1:6">
      <c r="A15" s="11" t="s">
        <v>17</v>
      </c>
      <c r="B15" s="12">
        <v>5350</v>
      </c>
      <c r="C15" s="12">
        <v>5350</v>
      </c>
      <c r="D15" s="12">
        <v>5350</v>
      </c>
      <c r="E15" s="16">
        <f t="shared" si="2"/>
        <v>16050</v>
      </c>
    </row>
    <row r="16" spans="1:6">
      <c r="A16" s="24" t="s">
        <v>18</v>
      </c>
      <c r="B16" s="25">
        <v>930000</v>
      </c>
      <c r="C16" s="25">
        <v>930000</v>
      </c>
      <c r="D16" s="25">
        <v>930000</v>
      </c>
      <c r="E16" s="26">
        <f t="shared" si="2"/>
        <v>2790000</v>
      </c>
    </row>
    <row r="17" spans="1:6">
      <c r="A17" s="11" t="s">
        <v>19</v>
      </c>
      <c r="B17" s="12">
        <v>2250</v>
      </c>
      <c r="C17" s="12">
        <v>2250</v>
      </c>
      <c r="D17" s="12">
        <v>2250</v>
      </c>
      <c r="E17" s="16">
        <f t="shared" si="2"/>
        <v>6750</v>
      </c>
    </row>
    <row r="18" spans="1:6">
      <c r="A18" s="24" t="s">
        <v>20</v>
      </c>
      <c r="B18" s="25">
        <v>2800</v>
      </c>
      <c r="C18" s="25">
        <v>2800</v>
      </c>
      <c r="D18" s="25">
        <v>2800</v>
      </c>
      <c r="E18" s="26">
        <f t="shared" si="2"/>
        <v>8400</v>
      </c>
      <c r="F18" s="8"/>
    </row>
    <row r="19" spans="1:6" ht="15.75" thickBot="1">
      <c r="A19" s="64" t="s">
        <v>21</v>
      </c>
      <c r="B19" s="78"/>
      <c r="C19" s="78"/>
      <c r="D19" s="78"/>
      <c r="E19" s="43">
        <f>SUM(E13:E18)</f>
        <v>3011199</v>
      </c>
      <c r="F19" s="8"/>
    </row>
    <row r="20" spans="1:6" ht="16.5" thickTop="1" thickBot="1">
      <c r="A20" s="63"/>
      <c r="B20" s="63"/>
      <c r="C20" s="63"/>
      <c r="D20" s="63"/>
      <c r="E20" s="63"/>
    </row>
    <row r="21" spans="1:6" ht="15.75" thickBot="1">
      <c r="A21" s="59" t="s">
        <v>22</v>
      </c>
      <c r="B21" s="60"/>
      <c r="C21" s="61"/>
      <c r="D21" s="61"/>
      <c r="E21" s="62"/>
    </row>
    <row r="23" spans="1:6">
      <c r="A23" s="79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A2EB-54E3-47E3-B8B9-2A8E0C8ACC70}">
  <dimension ref="A1:G60"/>
  <sheetViews>
    <sheetView showGridLines="0" workbookViewId="0">
      <selection activeCell="A20" sqref="A20"/>
    </sheetView>
  </sheetViews>
  <sheetFormatPr defaultRowHeight="15"/>
  <cols>
    <col min="1" max="1" width="39.42578125" bestFit="1" customWidth="1"/>
    <col min="2" max="2" width="15.7109375" bestFit="1" customWidth="1"/>
    <col min="3" max="3" width="13.85546875" customWidth="1"/>
    <col min="4" max="4" width="15.85546875" bestFit="1" customWidth="1"/>
    <col min="5" max="5" width="19.28515625" customWidth="1"/>
    <col min="6" max="7" width="12.7109375" bestFit="1" customWidth="1"/>
    <col min="8" max="10" width="12.5703125" bestFit="1" customWidth="1"/>
    <col min="11" max="11" width="14.28515625" bestFit="1" customWidth="1"/>
  </cols>
  <sheetData>
    <row r="1" spans="1:6" ht="31.5">
      <c r="A1" s="80" t="s">
        <v>24</v>
      </c>
      <c r="B1" s="9"/>
      <c r="C1" s="9"/>
      <c r="D1" s="9"/>
      <c r="E1" s="10"/>
    </row>
    <row r="2" spans="1:6">
      <c r="A2" s="29"/>
      <c r="B2" s="22" t="s">
        <v>1</v>
      </c>
      <c r="C2" s="22" t="s">
        <v>2</v>
      </c>
      <c r="D2" s="22" t="s">
        <v>3</v>
      </c>
      <c r="E2" s="30" t="s">
        <v>4</v>
      </c>
    </row>
    <row r="3" spans="1:6">
      <c r="A3" s="11" t="s">
        <v>5</v>
      </c>
      <c r="B3" s="12">
        <v>330000</v>
      </c>
      <c r="C3" s="12">
        <v>400000</v>
      </c>
      <c r="D3" s="12">
        <v>335000</v>
      </c>
      <c r="E3" s="13">
        <f>B3+C3+D3</f>
        <v>1065000</v>
      </c>
      <c r="F3" s="3"/>
    </row>
    <row r="4" spans="1:6">
      <c r="A4" s="24" t="s">
        <v>6</v>
      </c>
      <c r="B4" s="25">
        <v>740000</v>
      </c>
      <c r="C4" s="25">
        <v>447800</v>
      </c>
      <c r="D4" s="25">
        <v>138000</v>
      </c>
      <c r="E4" s="31">
        <f>B4+C4+D4</f>
        <v>1325800</v>
      </c>
      <c r="F4" s="3"/>
    </row>
    <row r="5" spans="1:6">
      <c r="A5" s="11" t="s">
        <v>7</v>
      </c>
      <c r="B5" s="12">
        <v>773000</v>
      </c>
      <c r="C5" s="12">
        <v>632050</v>
      </c>
      <c r="D5" s="12">
        <v>570500</v>
      </c>
      <c r="E5" s="13">
        <f>B5+C5+D5</f>
        <v>1975550</v>
      </c>
      <c r="F5" s="3"/>
    </row>
    <row r="6" spans="1:6">
      <c r="A6" s="24" t="s">
        <v>8</v>
      </c>
      <c r="B6" s="25">
        <v>280000</v>
      </c>
      <c r="C6" s="25">
        <v>289000</v>
      </c>
      <c r="D6" s="25">
        <v>284000</v>
      </c>
      <c r="E6" s="31">
        <f>B6+C6+D6</f>
        <v>853000</v>
      </c>
      <c r="F6" s="3"/>
    </row>
    <row r="7" spans="1:6">
      <c r="A7" s="11" t="s">
        <v>9</v>
      </c>
      <c r="B7" s="12">
        <v>40000</v>
      </c>
      <c r="C7" s="12">
        <v>60000</v>
      </c>
      <c r="D7" s="12">
        <v>42000</v>
      </c>
      <c r="E7" s="13">
        <f>B7+C7+D7</f>
        <v>142000</v>
      </c>
      <c r="F7" s="3"/>
    </row>
    <row r="8" spans="1:6" ht="15.75" thickBot="1">
      <c r="A8" s="69" t="s">
        <v>25</v>
      </c>
      <c r="B8" s="35"/>
      <c r="C8" s="35"/>
      <c r="D8" s="35"/>
      <c r="E8" s="73">
        <f>SUM(E3:E7)</f>
        <v>5361350</v>
      </c>
      <c r="F8" s="3"/>
    </row>
    <row r="9" spans="1:6" ht="32.25" thickTop="1">
      <c r="A9" s="81" t="s">
        <v>11</v>
      </c>
      <c r="B9" s="8"/>
      <c r="C9" s="8"/>
      <c r="D9" s="8"/>
      <c r="E9" s="17"/>
      <c r="F9" s="3"/>
    </row>
    <row r="10" spans="1:6">
      <c r="A10" s="24" t="s">
        <v>12</v>
      </c>
      <c r="B10" s="25">
        <v>10001.219999999999</v>
      </c>
      <c r="C10" s="25">
        <v>9932.44</v>
      </c>
      <c r="D10" s="25">
        <v>9465.34</v>
      </c>
      <c r="E10" s="31">
        <f>B10+C10+D10</f>
        <v>29399</v>
      </c>
      <c r="F10" s="3"/>
    </row>
    <row r="11" spans="1:6" ht="15.75" thickBot="1">
      <c r="A11" s="67" t="s">
        <v>26</v>
      </c>
      <c r="B11" s="70"/>
      <c r="C11" s="70"/>
      <c r="D11" s="70"/>
      <c r="E11" s="74">
        <f>E10</f>
        <v>29399</v>
      </c>
      <c r="F11" s="3"/>
    </row>
    <row r="12" spans="1:6" ht="32.25" thickTop="1">
      <c r="A12" s="81" t="s">
        <v>27</v>
      </c>
      <c r="B12" s="8"/>
      <c r="C12" s="8"/>
      <c r="D12" s="8"/>
      <c r="E12" s="17"/>
      <c r="F12" s="3"/>
    </row>
    <row r="13" spans="1:6">
      <c r="A13" s="24" t="s">
        <v>15</v>
      </c>
      <c r="B13" s="25">
        <v>33333.339999999997</v>
      </c>
      <c r="C13" s="25">
        <v>33333.33</v>
      </c>
      <c r="D13" s="25">
        <v>33333.33</v>
      </c>
      <c r="E13" s="31">
        <f>B13+C13+D13</f>
        <v>100000</v>
      </c>
      <c r="F13" s="3"/>
    </row>
    <row r="14" spans="1:6">
      <c r="A14" s="11" t="s">
        <v>16</v>
      </c>
      <c r="B14" s="12">
        <v>35850</v>
      </c>
      <c r="C14" s="12">
        <v>21000</v>
      </c>
      <c r="D14" s="12">
        <v>51700</v>
      </c>
      <c r="E14" s="65">
        <f t="shared" ref="E14:E18" si="0">B14+C14+D14</f>
        <v>108550</v>
      </c>
      <c r="F14" s="3"/>
    </row>
    <row r="15" spans="1:6">
      <c r="A15" s="24" t="s">
        <v>17</v>
      </c>
      <c r="B15" s="25">
        <v>4000</v>
      </c>
      <c r="C15" s="25">
        <v>5000</v>
      </c>
      <c r="D15" s="25">
        <v>6750</v>
      </c>
      <c r="E15" s="31">
        <f t="shared" si="0"/>
        <v>15750</v>
      </c>
      <c r="F15" s="3"/>
    </row>
    <row r="16" spans="1:6">
      <c r="A16" s="11" t="s">
        <v>18</v>
      </c>
      <c r="B16" s="12">
        <v>890000</v>
      </c>
      <c r="C16" s="12">
        <v>918000</v>
      </c>
      <c r="D16" s="12">
        <v>1020500</v>
      </c>
      <c r="E16" s="65">
        <f t="shared" si="0"/>
        <v>2828500</v>
      </c>
      <c r="F16" s="3"/>
    </row>
    <row r="17" spans="1:7">
      <c r="A17" s="24" t="s">
        <v>19</v>
      </c>
      <c r="B17" s="25">
        <v>2200</v>
      </c>
      <c r="C17" s="25">
        <v>3</v>
      </c>
      <c r="D17" s="25">
        <v>2350</v>
      </c>
      <c r="E17" s="31">
        <f t="shared" si="0"/>
        <v>4553</v>
      </c>
      <c r="F17" s="3"/>
    </row>
    <row r="18" spans="1:7">
      <c r="A18" s="11" t="s">
        <v>20</v>
      </c>
      <c r="B18" s="12">
        <v>2800</v>
      </c>
      <c r="C18" s="12">
        <v>2800</v>
      </c>
      <c r="D18" s="12">
        <v>2800</v>
      </c>
      <c r="E18" s="65">
        <f t="shared" si="0"/>
        <v>8400</v>
      </c>
      <c r="F18" s="3"/>
    </row>
    <row r="19" spans="1:7" ht="15.75" thickBot="1">
      <c r="A19" s="66" t="s">
        <v>28</v>
      </c>
      <c r="B19" s="35"/>
      <c r="C19" s="35"/>
      <c r="D19" s="35"/>
      <c r="E19" s="73">
        <f>SUM(E13:E18)</f>
        <v>3065753</v>
      </c>
      <c r="F19" s="3"/>
    </row>
    <row r="20" spans="1:7" ht="32.25" thickTop="1">
      <c r="A20" s="81" t="s">
        <v>29</v>
      </c>
      <c r="B20" s="8"/>
      <c r="C20" s="8"/>
      <c r="D20" s="8"/>
      <c r="E20" s="17"/>
      <c r="F20" s="3"/>
      <c r="G20" s="3"/>
    </row>
    <row r="21" spans="1:7">
      <c r="A21" s="24" t="s">
        <v>30</v>
      </c>
      <c r="B21" s="25">
        <f>SUM(B3,B4,B5,B6,B7)</f>
        <v>2163000</v>
      </c>
      <c r="C21" s="25">
        <f>SUM(C3,C4,C5,C6,C7)</f>
        <v>1828850</v>
      </c>
      <c r="D21" s="25">
        <f>SUM(D3,D4,D5,D6,D7)</f>
        <v>1369500</v>
      </c>
      <c r="E21" s="31">
        <v>5252350</v>
      </c>
      <c r="F21" s="3"/>
      <c r="G21" s="3"/>
    </row>
    <row r="22" spans="1:7">
      <c r="A22" s="11" t="s">
        <v>31</v>
      </c>
      <c r="B22" s="15">
        <f>B10</f>
        <v>10001.219999999999</v>
      </c>
      <c r="C22" s="15">
        <f>C10</f>
        <v>9932.44</v>
      </c>
      <c r="D22" s="15">
        <f>D10</f>
        <v>9465.34</v>
      </c>
      <c r="E22" s="13">
        <v>28400</v>
      </c>
      <c r="F22" s="3"/>
      <c r="G22" s="3"/>
    </row>
    <row r="23" spans="1:7">
      <c r="A23" s="24" t="s">
        <v>32</v>
      </c>
      <c r="B23" s="27">
        <f>B21-B22</f>
        <v>2152998.7799999998</v>
      </c>
      <c r="C23" s="27">
        <f>C21-C22</f>
        <v>1818917.56</v>
      </c>
      <c r="D23" s="27">
        <f>D21-D22</f>
        <v>1360034.66</v>
      </c>
      <c r="E23" s="31">
        <f>E21-E22</f>
        <v>5223950</v>
      </c>
      <c r="F23" s="3"/>
      <c r="G23" s="3"/>
    </row>
    <row r="24" spans="1:7">
      <c r="A24" s="11" t="s">
        <v>33</v>
      </c>
      <c r="B24" s="15">
        <f>SUM(B13:B18)</f>
        <v>968183.34</v>
      </c>
      <c r="C24" s="15">
        <f t="shared" ref="C24:D24" si="1">SUM(C13:C18)</f>
        <v>980136.33</v>
      </c>
      <c r="D24" s="15">
        <f t="shared" si="1"/>
        <v>1117433.33</v>
      </c>
      <c r="E24" s="13">
        <v>3013950</v>
      </c>
      <c r="F24" s="3"/>
      <c r="G24" s="3"/>
    </row>
    <row r="25" spans="1:7">
      <c r="A25" s="24" t="s">
        <v>34</v>
      </c>
      <c r="B25" s="27">
        <v>0</v>
      </c>
      <c r="C25" s="27">
        <v>0</v>
      </c>
      <c r="D25" s="27">
        <v>0</v>
      </c>
      <c r="E25" s="31">
        <v>0</v>
      </c>
      <c r="F25" s="3"/>
      <c r="G25" s="3"/>
    </row>
    <row r="26" spans="1:7">
      <c r="A26" s="11" t="s">
        <v>35</v>
      </c>
      <c r="B26" s="15">
        <v>0</v>
      </c>
      <c r="C26" s="15">
        <v>0</v>
      </c>
      <c r="D26" s="15">
        <v>0</v>
      </c>
      <c r="E26" s="13">
        <v>0</v>
      </c>
      <c r="F26" s="3"/>
      <c r="G26" s="3"/>
    </row>
    <row r="27" spans="1:7" ht="15.75" thickBot="1">
      <c r="A27" s="68" t="s">
        <v>29</v>
      </c>
      <c r="B27" s="72"/>
      <c r="C27" s="72"/>
      <c r="D27" s="72"/>
      <c r="E27" s="75">
        <f>E23-E24-E25-E26</f>
        <v>2210000</v>
      </c>
    </row>
    <row r="28" spans="1:7" ht="16.5" thickTop="1" thickBot="1">
      <c r="A28" s="18"/>
      <c r="B28" s="19"/>
      <c r="C28" s="19"/>
      <c r="D28" s="19"/>
      <c r="E28" s="20"/>
    </row>
    <row r="29" spans="1:7" ht="15.75" thickBot="1"/>
    <row r="30" spans="1:7" ht="15.75" thickBot="1">
      <c r="A30" s="59" t="s">
        <v>22</v>
      </c>
      <c r="B30" s="60"/>
      <c r="C30" s="61"/>
      <c r="D30" s="61"/>
      <c r="E30" s="62"/>
    </row>
    <row r="31" spans="1:7">
      <c r="E31" s="8"/>
    </row>
    <row r="32" spans="1:7">
      <c r="A32" s="79" t="s">
        <v>23</v>
      </c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1:6">
      <c r="F49" s="3"/>
    </row>
    <row r="50" spans="1:6">
      <c r="F50" s="3"/>
    </row>
    <row r="51" spans="1:6">
      <c r="F51" s="3"/>
    </row>
    <row r="52" spans="1:6">
      <c r="A52" s="4"/>
      <c r="F52" s="3"/>
    </row>
    <row r="53" spans="1:6" ht="23.25">
      <c r="A53" s="1"/>
      <c r="F53" s="3"/>
    </row>
    <row r="54" spans="1:6">
      <c r="A54" s="2"/>
      <c r="B54" s="6"/>
      <c r="C54" s="6"/>
      <c r="D54" s="6"/>
      <c r="F54" s="3"/>
    </row>
    <row r="55" spans="1:6">
      <c r="A55" s="2"/>
      <c r="B55" s="7"/>
      <c r="C55" s="7"/>
      <c r="D55" s="7"/>
      <c r="F55" s="3"/>
    </row>
    <row r="56" spans="1:6">
      <c r="A56" s="2"/>
      <c r="F56" s="3"/>
    </row>
    <row r="57" spans="1:6">
      <c r="A57" s="2"/>
      <c r="B57" s="7"/>
      <c r="C57" s="7"/>
      <c r="D57" s="7"/>
      <c r="F57" s="3"/>
    </row>
    <row r="58" spans="1:6">
      <c r="A58" s="2"/>
      <c r="F58" s="3"/>
    </row>
    <row r="59" spans="1:6">
      <c r="A59" s="2"/>
      <c r="F59" s="3"/>
    </row>
    <row r="60" spans="1:6">
      <c r="A60" s="5"/>
    </row>
  </sheetData>
  <conditionalFormatting sqref="B3:E27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E052-2688-43A9-AE3D-AEE34A4954C4}">
  <dimension ref="A1:J31"/>
  <sheetViews>
    <sheetView showGridLines="0" workbookViewId="0">
      <selection activeCell="A20" sqref="A20"/>
    </sheetView>
  </sheetViews>
  <sheetFormatPr defaultRowHeight="15"/>
  <cols>
    <col min="1" max="1" width="40.28515625" customWidth="1"/>
    <col min="2" max="2" width="16" customWidth="1"/>
    <col min="3" max="3" width="16.42578125" customWidth="1"/>
    <col min="4" max="4" width="16" customWidth="1"/>
    <col min="5" max="5" width="15.85546875" customWidth="1"/>
    <col min="6" max="6" width="16" customWidth="1"/>
    <col min="7" max="7" width="15.85546875" customWidth="1"/>
    <col min="8" max="10" width="16" customWidth="1"/>
  </cols>
  <sheetData>
    <row r="1" spans="1:10" ht="41.25" customHeight="1">
      <c r="A1" s="28"/>
      <c r="B1" s="97" t="s">
        <v>36</v>
      </c>
      <c r="C1" s="98"/>
      <c r="D1" s="99"/>
      <c r="E1" s="97" t="s">
        <v>2</v>
      </c>
      <c r="F1" s="98"/>
      <c r="G1" s="99"/>
      <c r="H1" s="97" t="s">
        <v>3</v>
      </c>
      <c r="I1" s="98"/>
      <c r="J1" s="100"/>
    </row>
    <row r="2" spans="1:10" ht="31.5">
      <c r="A2" s="82" t="s">
        <v>37</v>
      </c>
      <c r="B2" s="36" t="s">
        <v>38</v>
      </c>
      <c r="C2" s="36" t="s">
        <v>39</v>
      </c>
      <c r="D2" s="36" t="s">
        <v>40</v>
      </c>
      <c r="E2" s="36" t="s">
        <v>38</v>
      </c>
      <c r="F2" s="36" t="s">
        <v>39</v>
      </c>
      <c r="G2" s="36" t="s">
        <v>40</v>
      </c>
      <c r="H2" s="36" t="s">
        <v>38</v>
      </c>
      <c r="I2" s="36" t="s">
        <v>39</v>
      </c>
      <c r="J2" s="37" t="s">
        <v>40</v>
      </c>
    </row>
    <row r="3" spans="1:10">
      <c r="A3" s="24" t="s">
        <v>5</v>
      </c>
      <c r="B3" s="25">
        <v>330000</v>
      </c>
      <c r="C3" s="25">
        <v>331000</v>
      </c>
      <c r="D3" s="25">
        <f>B3-C3</f>
        <v>-1000</v>
      </c>
      <c r="E3" s="25">
        <v>400000</v>
      </c>
      <c r="F3" s="25">
        <v>331000</v>
      </c>
      <c r="G3" s="25">
        <f>E3-F3</f>
        <v>69000</v>
      </c>
      <c r="H3" s="25">
        <v>335000</v>
      </c>
      <c r="I3" s="25">
        <v>331000</v>
      </c>
      <c r="J3" s="38">
        <f>H3-I3</f>
        <v>4000</v>
      </c>
    </row>
    <row r="4" spans="1:10">
      <c r="A4" s="39" t="s">
        <v>6</v>
      </c>
      <c r="B4" s="40">
        <v>740000</v>
      </c>
      <c r="C4" s="40">
        <v>430000</v>
      </c>
      <c r="D4" s="40">
        <f t="shared" ref="D4:D7" si="0">B4-C4</f>
        <v>310000</v>
      </c>
      <c r="E4" s="40">
        <v>447800</v>
      </c>
      <c r="F4" s="40">
        <v>430000</v>
      </c>
      <c r="G4" s="40">
        <f t="shared" ref="G4:G7" si="1">E4-F4</f>
        <v>17800</v>
      </c>
      <c r="H4" s="40">
        <v>138000</v>
      </c>
      <c r="I4" s="40">
        <v>430000</v>
      </c>
      <c r="J4" s="41">
        <f t="shared" ref="J4:J7" si="2">H4-I4</f>
        <v>-292000</v>
      </c>
    </row>
    <row r="5" spans="1:10">
      <c r="A5" s="24" t="s">
        <v>7</v>
      </c>
      <c r="B5" s="25">
        <v>773000</v>
      </c>
      <c r="C5" s="25">
        <v>660000</v>
      </c>
      <c r="D5" s="25">
        <f t="shared" si="0"/>
        <v>113000</v>
      </c>
      <c r="E5" s="25">
        <v>632050</v>
      </c>
      <c r="F5" s="25">
        <v>660000</v>
      </c>
      <c r="G5" s="25">
        <f t="shared" si="1"/>
        <v>-27950</v>
      </c>
      <c r="H5" s="25">
        <v>570500</v>
      </c>
      <c r="I5" s="25">
        <v>660000</v>
      </c>
      <c r="J5" s="38">
        <f t="shared" si="2"/>
        <v>-89500</v>
      </c>
    </row>
    <row r="6" spans="1:10">
      <c r="A6" s="39" t="s">
        <v>8</v>
      </c>
      <c r="B6" s="40">
        <v>280000</v>
      </c>
      <c r="C6" s="40">
        <v>280000</v>
      </c>
      <c r="D6" s="40">
        <f t="shared" si="0"/>
        <v>0</v>
      </c>
      <c r="E6" s="40">
        <v>289000</v>
      </c>
      <c r="F6" s="40">
        <v>280000</v>
      </c>
      <c r="G6" s="40">
        <f t="shared" si="1"/>
        <v>9000</v>
      </c>
      <c r="H6" s="40">
        <v>284000</v>
      </c>
      <c r="I6" s="40">
        <v>280000</v>
      </c>
      <c r="J6" s="41">
        <f t="shared" si="2"/>
        <v>4000</v>
      </c>
    </row>
    <row r="7" spans="1:10">
      <c r="A7" s="24" t="s">
        <v>9</v>
      </c>
      <c r="B7" s="25">
        <v>40000</v>
      </c>
      <c r="C7" s="25">
        <v>60000</v>
      </c>
      <c r="D7" s="25">
        <f t="shared" si="0"/>
        <v>-20000</v>
      </c>
      <c r="E7" s="25">
        <v>60000</v>
      </c>
      <c r="F7" s="25">
        <v>60000</v>
      </c>
      <c r="G7" s="25">
        <f t="shared" si="1"/>
        <v>0</v>
      </c>
      <c r="H7" s="25">
        <v>42000</v>
      </c>
      <c r="I7" s="25">
        <v>60000</v>
      </c>
      <c r="J7" s="38">
        <f t="shared" si="2"/>
        <v>-18000</v>
      </c>
    </row>
    <row r="8" spans="1:10" ht="15.75" thickBot="1">
      <c r="A8" s="42" t="s">
        <v>41</v>
      </c>
      <c r="B8" s="33">
        <f>B3+B4+B5+B6+B7</f>
        <v>2163000</v>
      </c>
      <c r="C8" s="33">
        <f>C3+C4+C5+C6+C7</f>
        <v>1761000</v>
      </c>
      <c r="D8" s="33">
        <f>B8-C8</f>
        <v>402000</v>
      </c>
      <c r="E8" s="33">
        <f>E3+E4+E5+E6+E7</f>
        <v>1828850</v>
      </c>
      <c r="F8" s="33">
        <f>F3+F4+F5+F6+F7</f>
        <v>1761000</v>
      </c>
      <c r="G8" s="33">
        <f>E8-F8</f>
        <v>67850</v>
      </c>
      <c r="H8" s="33">
        <f>H3+H4+H5+H6+H7</f>
        <v>1369500</v>
      </c>
      <c r="I8" s="33">
        <f>I3+I4+I5+I6+I7</f>
        <v>1761000</v>
      </c>
      <c r="J8" s="43">
        <f>H8-I8</f>
        <v>-391500</v>
      </c>
    </row>
    <row r="9" spans="1:10" ht="32.25" thickTop="1">
      <c r="A9" s="83" t="s">
        <v>11</v>
      </c>
      <c r="B9" s="44"/>
      <c r="C9" s="44"/>
      <c r="D9" s="44"/>
      <c r="E9" s="44"/>
      <c r="F9" s="44"/>
      <c r="G9" s="44"/>
      <c r="H9" s="44"/>
      <c r="I9" s="44"/>
      <c r="J9" s="45"/>
    </row>
    <row r="10" spans="1:10">
      <c r="A10" s="24" t="s">
        <v>12</v>
      </c>
      <c r="B10" s="25">
        <v>10001.219999999999</v>
      </c>
      <c r="C10" s="25">
        <v>10500</v>
      </c>
      <c r="D10" s="25">
        <f>B10-C10</f>
        <v>-498.78000000000065</v>
      </c>
      <c r="E10" s="25">
        <v>9932.44</v>
      </c>
      <c r="F10" s="25">
        <v>10500</v>
      </c>
      <c r="G10" s="25">
        <f>E10-F10</f>
        <v>-567.55999999999949</v>
      </c>
      <c r="H10" s="25">
        <v>9465.34</v>
      </c>
      <c r="I10" s="25">
        <v>10500</v>
      </c>
      <c r="J10" s="38">
        <f>H10-I10</f>
        <v>-1034.6599999999999</v>
      </c>
    </row>
    <row r="11" spans="1:10" ht="15.75" thickBot="1">
      <c r="A11" s="42" t="s">
        <v>41</v>
      </c>
      <c r="B11" s="34">
        <f t="shared" ref="B11:J11" si="3">B10</f>
        <v>10001.219999999999</v>
      </c>
      <c r="C11" s="34">
        <f t="shared" si="3"/>
        <v>10500</v>
      </c>
      <c r="D11" s="34">
        <f t="shared" si="3"/>
        <v>-498.78000000000065</v>
      </c>
      <c r="E11" s="34">
        <f t="shared" si="3"/>
        <v>9932.44</v>
      </c>
      <c r="F11" s="34">
        <f t="shared" si="3"/>
        <v>10500</v>
      </c>
      <c r="G11" s="34">
        <f t="shared" si="3"/>
        <v>-567.55999999999949</v>
      </c>
      <c r="H11" s="34">
        <f t="shared" si="3"/>
        <v>9465.34</v>
      </c>
      <c r="I11" s="34">
        <f t="shared" si="3"/>
        <v>10500</v>
      </c>
      <c r="J11" s="46">
        <f t="shared" si="3"/>
        <v>-1034.6599999999999</v>
      </c>
    </row>
    <row r="12" spans="1:10" ht="32.25" thickTop="1">
      <c r="A12" s="83" t="s">
        <v>42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0">
      <c r="A13" s="24" t="s">
        <v>15</v>
      </c>
      <c r="B13" s="25">
        <v>33333.339999999997</v>
      </c>
      <c r="C13" s="25">
        <v>33333</v>
      </c>
      <c r="D13" s="25">
        <f>B13-C13</f>
        <v>0.33999999999650754</v>
      </c>
      <c r="E13" s="25">
        <v>33333.33</v>
      </c>
      <c r="F13" s="25">
        <v>33333</v>
      </c>
      <c r="G13" s="25">
        <f>E13-F13</f>
        <v>0.33000000000174623</v>
      </c>
      <c r="H13" s="25">
        <v>33333.33</v>
      </c>
      <c r="I13" s="25">
        <v>33333</v>
      </c>
      <c r="J13" s="38">
        <f>H13-I13</f>
        <v>0.33000000000174623</v>
      </c>
    </row>
    <row r="14" spans="1:10">
      <c r="A14" s="39" t="s">
        <v>16</v>
      </c>
      <c r="B14" s="40">
        <v>35850</v>
      </c>
      <c r="C14" s="40">
        <v>30000</v>
      </c>
      <c r="D14" s="40">
        <f t="shared" ref="D14:D18" si="4">B14-C14</f>
        <v>5850</v>
      </c>
      <c r="E14" s="40">
        <v>21000</v>
      </c>
      <c r="F14" s="40">
        <v>30000</v>
      </c>
      <c r="G14" s="40">
        <f t="shared" ref="G14:G18" si="5">E14-F14</f>
        <v>-9000</v>
      </c>
      <c r="H14" s="40">
        <v>51700</v>
      </c>
      <c r="I14" s="40">
        <v>30000</v>
      </c>
      <c r="J14" s="41">
        <f t="shared" ref="J14:J18" si="6">H14-I14</f>
        <v>21700</v>
      </c>
    </row>
    <row r="15" spans="1:10">
      <c r="A15" s="24" t="s">
        <v>17</v>
      </c>
      <c r="B15" s="25">
        <v>4000</v>
      </c>
      <c r="C15" s="25">
        <v>5350</v>
      </c>
      <c r="D15" s="25">
        <f t="shared" si="4"/>
        <v>-1350</v>
      </c>
      <c r="E15" s="25">
        <v>5000</v>
      </c>
      <c r="F15" s="25">
        <v>5350</v>
      </c>
      <c r="G15" s="25">
        <f t="shared" si="5"/>
        <v>-350</v>
      </c>
      <c r="H15" s="25">
        <v>6750</v>
      </c>
      <c r="I15" s="25">
        <v>5350</v>
      </c>
      <c r="J15" s="38">
        <f t="shared" si="6"/>
        <v>1400</v>
      </c>
    </row>
    <row r="16" spans="1:10">
      <c r="A16" s="39" t="s">
        <v>18</v>
      </c>
      <c r="B16" s="40">
        <v>890000</v>
      </c>
      <c r="C16" s="40">
        <v>930000</v>
      </c>
      <c r="D16" s="40">
        <f t="shared" si="4"/>
        <v>-40000</v>
      </c>
      <c r="E16" s="40">
        <v>918000</v>
      </c>
      <c r="F16" s="40">
        <v>930000</v>
      </c>
      <c r="G16" s="40">
        <f t="shared" si="5"/>
        <v>-12000</v>
      </c>
      <c r="H16" s="40">
        <v>1020500</v>
      </c>
      <c r="I16" s="40">
        <v>930000</v>
      </c>
      <c r="J16" s="41">
        <f t="shared" si="6"/>
        <v>90500</v>
      </c>
    </row>
    <row r="17" spans="1:10">
      <c r="A17" s="24" t="s">
        <v>19</v>
      </c>
      <c r="B17" s="25">
        <v>2200</v>
      </c>
      <c r="C17" s="25">
        <v>2250</v>
      </c>
      <c r="D17" s="25">
        <f t="shared" si="4"/>
        <v>-50</v>
      </c>
      <c r="E17" s="25">
        <v>3</v>
      </c>
      <c r="F17" s="25">
        <v>2250</v>
      </c>
      <c r="G17" s="25">
        <f t="shared" si="5"/>
        <v>-2247</v>
      </c>
      <c r="H17" s="25">
        <v>2350</v>
      </c>
      <c r="I17" s="25">
        <v>2250</v>
      </c>
      <c r="J17" s="38">
        <f t="shared" si="6"/>
        <v>100</v>
      </c>
    </row>
    <row r="18" spans="1:10">
      <c r="A18" s="39" t="s">
        <v>20</v>
      </c>
      <c r="B18" s="40">
        <v>2800</v>
      </c>
      <c r="C18" s="40">
        <v>2800</v>
      </c>
      <c r="D18" s="40">
        <f t="shared" si="4"/>
        <v>0</v>
      </c>
      <c r="E18" s="40">
        <v>2800</v>
      </c>
      <c r="F18" s="40">
        <v>2800</v>
      </c>
      <c r="G18" s="40">
        <f t="shared" si="5"/>
        <v>0</v>
      </c>
      <c r="H18" s="40">
        <v>2800</v>
      </c>
      <c r="I18" s="40">
        <v>2800</v>
      </c>
      <c r="J18" s="41">
        <f t="shared" si="6"/>
        <v>0</v>
      </c>
    </row>
    <row r="19" spans="1:10" ht="15.75" thickBot="1">
      <c r="A19" s="47" t="s">
        <v>41</v>
      </c>
      <c r="B19" s="35">
        <f>B13+B14+B15+B16+B17+B18</f>
        <v>968183.34</v>
      </c>
      <c r="C19" s="35">
        <f>C13+C14+C15+C16+C17+C18</f>
        <v>1003733</v>
      </c>
      <c r="D19" s="35">
        <f>B19-C19</f>
        <v>-35549.660000000033</v>
      </c>
      <c r="E19" s="35">
        <f>E13+E14+E15+E16+E17+E18</f>
        <v>980136.33</v>
      </c>
      <c r="F19" s="35">
        <f>F13+F14+F15+F16+F17+F18</f>
        <v>1003733</v>
      </c>
      <c r="G19" s="35">
        <f>E19-F19</f>
        <v>-23596.670000000042</v>
      </c>
      <c r="H19" s="35">
        <f>H13+H14+H15+H16+H17+H18</f>
        <v>1117433.33</v>
      </c>
      <c r="I19" s="35">
        <f>I13+I14+I15+I16+I17+I18</f>
        <v>1003733</v>
      </c>
      <c r="J19" s="48">
        <f>H19-I19</f>
        <v>113700.33000000007</v>
      </c>
    </row>
    <row r="20" spans="1:10" ht="32.25" thickTop="1">
      <c r="A20" s="83" t="s">
        <v>29</v>
      </c>
      <c r="B20" s="44"/>
      <c r="C20" s="44"/>
      <c r="D20" s="44"/>
      <c r="E20" s="44"/>
      <c r="F20" s="44"/>
      <c r="G20" s="44"/>
      <c r="H20" s="44"/>
      <c r="I20" s="44"/>
      <c r="J20" s="45"/>
    </row>
    <row r="21" spans="1:10">
      <c r="A21" s="24" t="s">
        <v>37</v>
      </c>
      <c r="B21" s="25">
        <f>B3+B4+B5+B6+B7</f>
        <v>2163000</v>
      </c>
      <c r="C21" s="25">
        <f>C3+C4+C5+C6+C7</f>
        <v>1761000</v>
      </c>
      <c r="D21" s="25">
        <f>B21-C21</f>
        <v>402000</v>
      </c>
      <c r="E21" s="25">
        <f>SUM(E3,E4,E5,E6,E7)</f>
        <v>1828850</v>
      </c>
      <c r="F21" s="25">
        <f>F3+F4+F5+F6+F7</f>
        <v>1761000</v>
      </c>
      <c r="G21" s="25">
        <f>E21-F21</f>
        <v>67850</v>
      </c>
      <c r="H21" s="25">
        <f>SUM(H3,H4,H5,H6,H7)</f>
        <v>1369500</v>
      </c>
      <c r="I21" s="25">
        <f>I3+I4+I5+I6+I7</f>
        <v>1761000</v>
      </c>
      <c r="J21" s="38">
        <f>H21-I21</f>
        <v>-391500</v>
      </c>
    </row>
    <row r="22" spans="1:10">
      <c r="A22" s="39" t="s">
        <v>31</v>
      </c>
      <c r="B22" s="49">
        <f>B10</f>
        <v>10001.219999999999</v>
      </c>
      <c r="C22" s="49">
        <f>C10</f>
        <v>10500</v>
      </c>
      <c r="D22" s="49">
        <f>B22-C22</f>
        <v>-498.78000000000065</v>
      </c>
      <c r="E22" s="49">
        <f t="shared" ref="E22:H22" si="7">E10</f>
        <v>9932.44</v>
      </c>
      <c r="F22" s="49">
        <f>F10</f>
        <v>10500</v>
      </c>
      <c r="G22" s="49">
        <f>E22-F22</f>
        <v>-567.55999999999949</v>
      </c>
      <c r="H22" s="49">
        <f t="shared" si="7"/>
        <v>9465.34</v>
      </c>
      <c r="I22" s="49">
        <f>I10</f>
        <v>10500</v>
      </c>
      <c r="J22" s="50">
        <f>H22-I22</f>
        <v>-1034.6599999999999</v>
      </c>
    </row>
    <row r="23" spans="1:10">
      <c r="A23" s="51" t="s">
        <v>32</v>
      </c>
      <c r="B23" s="52">
        <f>B21-B22</f>
        <v>2152998.7799999998</v>
      </c>
      <c r="C23" s="52">
        <f>C21-C22</f>
        <v>1750500</v>
      </c>
      <c r="D23" s="52">
        <f>B23-C23</f>
        <v>402498.7799999998</v>
      </c>
      <c r="E23" s="52">
        <f>E21-E22</f>
        <v>1818917.56</v>
      </c>
      <c r="F23" s="52">
        <f>F21-F22</f>
        <v>1750500</v>
      </c>
      <c r="G23" s="52">
        <f>E23-F23</f>
        <v>68417.560000000056</v>
      </c>
      <c r="H23" s="52">
        <f>H21-H22</f>
        <v>1360034.66</v>
      </c>
      <c r="I23" s="52">
        <f>I21-I22</f>
        <v>1750500</v>
      </c>
      <c r="J23" s="53">
        <f>H23-I23</f>
        <v>-390465.34000000008</v>
      </c>
    </row>
    <row r="24" spans="1:10">
      <c r="A24" s="54" t="s">
        <v>33</v>
      </c>
      <c r="B24" s="49">
        <f>SUM(B13:B18)</f>
        <v>968183.34</v>
      </c>
      <c r="C24" s="49">
        <v>0</v>
      </c>
      <c r="D24" s="49">
        <v>0</v>
      </c>
      <c r="E24" s="49">
        <f t="shared" ref="E24:H24" si="8">SUM(E13:E18)</f>
        <v>980136.33</v>
      </c>
      <c r="F24" s="49">
        <v>0</v>
      </c>
      <c r="G24" s="49">
        <f>E24-F24</f>
        <v>980136.33</v>
      </c>
      <c r="H24" s="49">
        <f t="shared" si="8"/>
        <v>1117433.33</v>
      </c>
      <c r="I24" s="49">
        <v>0</v>
      </c>
      <c r="J24" s="50">
        <f>H24-I24</f>
        <v>1117433.33</v>
      </c>
    </row>
    <row r="25" spans="1:10">
      <c r="A25" s="55" t="s">
        <v>34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6">
        <v>0</v>
      </c>
    </row>
    <row r="26" spans="1:10">
      <c r="A26" s="54" t="s">
        <v>35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50">
        <v>0</v>
      </c>
    </row>
    <row r="27" spans="1:10" ht="15.75" thickBot="1">
      <c r="A27" s="58" t="s">
        <v>29</v>
      </c>
      <c r="B27" s="56">
        <f t="shared" ref="B27:G27" si="9">B23-B24</f>
        <v>1184815.44</v>
      </c>
      <c r="C27" s="56">
        <f t="shared" si="9"/>
        <v>1750500</v>
      </c>
      <c r="D27" s="56">
        <f t="shared" si="9"/>
        <v>402498.7799999998</v>
      </c>
      <c r="E27" s="56">
        <f t="shared" si="9"/>
        <v>838781.2300000001</v>
      </c>
      <c r="F27" s="56">
        <f t="shared" si="9"/>
        <v>1750500</v>
      </c>
      <c r="G27" s="56">
        <f t="shared" si="9"/>
        <v>-911718.7699999999</v>
      </c>
      <c r="H27" s="56">
        <f>H22-H23+H24</f>
        <v>-233135.98999999976</v>
      </c>
      <c r="I27" s="56">
        <f>I23-I24</f>
        <v>1750500</v>
      </c>
      <c r="J27" s="57">
        <f>H27-I27</f>
        <v>-1983635.9899999998</v>
      </c>
    </row>
    <row r="28" spans="1:10" ht="15.75" thickBot="1"/>
    <row r="29" spans="1:10" ht="15.75" thickBot="1">
      <c r="A29" s="59" t="s">
        <v>22</v>
      </c>
      <c r="B29" s="60"/>
      <c r="C29" s="61"/>
      <c r="D29" s="61"/>
      <c r="E29" s="62"/>
    </row>
    <row r="31" spans="1:10">
      <c r="A31" s="79" t="s">
        <v>23</v>
      </c>
    </row>
  </sheetData>
  <mergeCells count="3">
    <mergeCell ref="B1:D1"/>
    <mergeCell ref="E1:G1"/>
    <mergeCell ref="H1:J1"/>
  </mergeCells>
  <conditionalFormatting sqref="B8:J9 C3:D7 F3:G7 I3:J7 B11:J12 C10:D10 F10:G10 I10:J10 B19:J27 C13:D18 F13:G18 I13:J18">
    <cfRule type="cellIs" dxfId="9" priority="10" operator="lessThan">
      <formula>0</formula>
    </cfRule>
  </conditionalFormatting>
  <conditionalFormatting sqref="B3:B7">
    <cfRule type="cellIs" dxfId="8" priority="9" operator="lessThan">
      <formula>0</formula>
    </cfRule>
  </conditionalFormatting>
  <conditionalFormatting sqref="E3:E7">
    <cfRule type="cellIs" dxfId="7" priority="8" operator="lessThan">
      <formula>0</formula>
    </cfRule>
  </conditionalFormatting>
  <conditionalFormatting sqref="H3:H7">
    <cfRule type="cellIs" dxfId="6" priority="7" operator="lessThan">
      <formula>0</formula>
    </cfRule>
  </conditionalFormatting>
  <conditionalFormatting sqref="B10">
    <cfRule type="cellIs" dxfId="5" priority="6" operator="lessThan">
      <formula>0</formula>
    </cfRule>
  </conditionalFormatting>
  <conditionalFormatting sqref="E10">
    <cfRule type="cellIs" dxfId="4" priority="5" operator="lessThan">
      <formula>0</formula>
    </cfRule>
  </conditionalFormatting>
  <conditionalFormatting sqref="H10">
    <cfRule type="cellIs" dxfId="3" priority="4" operator="lessThan">
      <formula>0</formula>
    </cfRule>
  </conditionalFormatting>
  <conditionalFormatting sqref="B13:B18">
    <cfRule type="cellIs" dxfId="2" priority="3" operator="lessThan">
      <formula>0</formula>
    </cfRule>
  </conditionalFormatting>
  <conditionalFormatting sqref="E13:E18">
    <cfRule type="cellIs" dxfId="1" priority="2" operator="lessThan">
      <formula>0</formula>
    </cfRule>
  </conditionalFormatting>
  <conditionalFormatting sqref="H13:H1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3E21-9FCE-4635-A830-7EB2BA884318}">
  <dimension ref="A1:P56"/>
  <sheetViews>
    <sheetView showGridLines="0" workbookViewId="0">
      <selection activeCell="S9" sqref="S9"/>
    </sheetView>
  </sheetViews>
  <sheetFormatPr defaultRowHeight="15"/>
  <cols>
    <col min="1" max="1" width="15.28515625" customWidth="1"/>
    <col min="2" max="2" width="13.28515625" customWidth="1"/>
    <col min="3" max="3" width="15.28515625" customWidth="1"/>
    <col min="4" max="4" width="13.140625" customWidth="1"/>
  </cols>
  <sheetData>
    <row r="1" spans="1:16">
      <c r="A1" s="101" t="s">
        <v>37</v>
      </c>
      <c r="B1" s="102"/>
      <c r="C1" s="102"/>
      <c r="D1" s="103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>
      <c r="A2" s="85"/>
      <c r="B2" s="86" t="s">
        <v>38</v>
      </c>
      <c r="C2" s="86" t="s">
        <v>39</v>
      </c>
      <c r="D2" s="87" t="s">
        <v>43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>
      <c r="A3" s="88" t="s">
        <v>44</v>
      </c>
      <c r="B3" s="89">
        <f>'Actual Vs Budget'!B8</f>
        <v>2163000</v>
      </c>
      <c r="C3" s="89">
        <f>'Actual Vs Budget'!C8</f>
        <v>1761000</v>
      </c>
      <c r="D3" s="90">
        <f>'Actual Vs Budget'!D8</f>
        <v>402000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>
      <c r="A4" s="85" t="s">
        <v>45</v>
      </c>
      <c r="B4" s="91">
        <f>'Actual Vs Budget'!E8</f>
        <v>1828850</v>
      </c>
      <c r="C4" s="91">
        <f>'Actual Vs Budget'!F8</f>
        <v>1761000</v>
      </c>
      <c r="D4" s="90">
        <f>'Actual Vs Budget'!G8</f>
        <v>67850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ht="15.75" thickBot="1">
      <c r="A5" s="92" t="s">
        <v>46</v>
      </c>
      <c r="B5" s="93">
        <f>'Actual Vs Budget'!H8</f>
        <v>1369500</v>
      </c>
      <c r="C5" s="93">
        <f>'Actual Vs Budget'!I8</f>
        <v>1761000</v>
      </c>
      <c r="D5" s="94">
        <f>'Actual Vs Budget'!J8</f>
        <v>-391500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>
      <c r="A6" s="104" t="s">
        <v>47</v>
      </c>
      <c r="B6" s="104"/>
      <c r="C6" s="104"/>
      <c r="D6" s="10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6">
      <c r="A7" s="84"/>
      <c r="B7" s="86" t="s">
        <v>38</v>
      </c>
      <c r="C7" s="86" t="s">
        <v>39</v>
      </c>
      <c r="D7" s="86" t="s">
        <v>43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6">
      <c r="A8" s="95" t="s">
        <v>44</v>
      </c>
      <c r="B8" s="89">
        <f>'Actual Vs Budget'!B19</f>
        <v>968183.34</v>
      </c>
      <c r="C8" s="89">
        <f>'Actual Vs Budget'!C19</f>
        <v>1003733</v>
      </c>
      <c r="D8" s="84">
        <f>'Actual Vs Budget'!D19</f>
        <v>-35549.660000000033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16">
      <c r="A9" s="84" t="s">
        <v>45</v>
      </c>
      <c r="B9" s="91">
        <f>'Actual Vs Budget'!E19</f>
        <v>980136.33</v>
      </c>
      <c r="C9" s="91">
        <f>'Actual Vs Budget'!F19</f>
        <v>1003733</v>
      </c>
      <c r="D9" s="84">
        <f>'Actual Vs Budget'!G19</f>
        <v>-23596.670000000042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ht="15.75" thickBot="1">
      <c r="A10" s="95" t="s">
        <v>46</v>
      </c>
      <c r="B10" s="89">
        <f>'Actual Vs Budget'!H19</f>
        <v>1117433.33</v>
      </c>
      <c r="C10" s="89">
        <f>'Actual Vs Budget'!I19</f>
        <v>1003733</v>
      </c>
      <c r="D10" s="84">
        <f>'Actual Vs Budget'!J19</f>
        <v>113700.33000000007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>
      <c r="A11" s="101" t="s">
        <v>29</v>
      </c>
      <c r="B11" s="102"/>
      <c r="C11" s="102"/>
      <c r="D11" s="10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</row>
    <row r="12" spans="1:16">
      <c r="A12" s="85"/>
      <c r="B12" s="86" t="s">
        <v>38</v>
      </c>
      <c r="C12" s="86" t="s">
        <v>39</v>
      </c>
      <c r="D12" s="87" t="s">
        <v>43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6">
      <c r="A13" s="88" t="s">
        <v>44</v>
      </c>
      <c r="B13" s="89">
        <f>'Actual Vs Budget'!B27</f>
        <v>1184815.44</v>
      </c>
      <c r="C13" s="89">
        <f>'Actual Vs Budget'!C27</f>
        <v>1750500</v>
      </c>
      <c r="D13" s="90">
        <f>'Actual Vs Budget'!D27</f>
        <v>402498.7799999998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16">
      <c r="A14" s="85" t="s">
        <v>45</v>
      </c>
      <c r="B14" s="91">
        <f>'Actual Vs Budget'!E27</f>
        <v>838781.2300000001</v>
      </c>
      <c r="C14" s="91">
        <f>'Actual Vs Budget'!F27</f>
        <v>1750500</v>
      </c>
      <c r="D14" s="90">
        <f>'Actual Vs Budget'!G27</f>
        <v>-911718.7699999999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1:16" ht="15.75" thickBot="1">
      <c r="A15" s="92" t="s">
        <v>46</v>
      </c>
      <c r="B15" s="93">
        <f>'Actual Vs Budget'!H27</f>
        <v>-233135.98999999976</v>
      </c>
      <c r="C15" s="93">
        <f>'Actual Vs Budget'!I27</f>
        <v>1750500</v>
      </c>
      <c r="D15" s="94">
        <f>'Actual Vs Budget'!J27</f>
        <v>-1983635.9899999998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</row>
    <row r="16" spans="1:16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</row>
    <row r="17" spans="1:16">
      <c r="A17" s="96" t="s">
        <v>23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</row>
    <row r="18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</row>
    <row r="19" spans="1:16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</row>
    <row r="20" spans="1:16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</row>
    <row r="24" spans="1:16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6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6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</row>
    <row r="37" spans="1:16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</row>
    <row r="41" spans="1:16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</row>
    <row r="42" spans="1:16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</row>
    <row r="43" spans="1:16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</row>
    <row r="44" spans="1:16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1:16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1:16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</row>
    <row r="47" spans="1:16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</row>
    <row r="48" spans="1:16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</row>
    <row r="49" spans="1:16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</row>
    <row r="50" spans="1:16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</row>
    <row r="51" spans="1:16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</row>
    <row r="52" spans="1:16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</row>
    <row r="53" spans="1:16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</row>
    <row r="54" spans="1:16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</row>
    <row r="55" spans="1:16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</row>
    <row r="56" spans="1:16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</row>
  </sheetData>
  <mergeCells count="3">
    <mergeCell ref="A1:D1"/>
    <mergeCell ref="A6:D6"/>
    <mergeCell ref="A11:D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9" ma:contentTypeDescription="Create a new document." ma:contentTypeScope="" ma:versionID="f4ad75466e70cb94ae4494938e10a35d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e604023a68da0c29b1ad1a39ba31ec56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B5C7C2-29B5-41FB-B054-91415BD20444}"/>
</file>

<file path=customXml/itemProps2.xml><?xml version="1.0" encoding="utf-8"?>
<ds:datastoreItem xmlns:ds="http://schemas.openxmlformats.org/officeDocument/2006/customXml" ds:itemID="{DD28C2BC-5B6D-457C-963C-5DED4F576F9B}"/>
</file>

<file path=customXml/itemProps3.xml><?xml version="1.0" encoding="utf-8"?>
<ds:datastoreItem xmlns:ds="http://schemas.openxmlformats.org/officeDocument/2006/customXml" ds:itemID="{404FE87F-043F-4D3F-80F3-B6A45CBF3C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shaw</dc:creator>
  <cp:keywords/>
  <dc:description/>
  <cp:lastModifiedBy>Gayelene Townsend</cp:lastModifiedBy>
  <cp:revision/>
  <dcterms:created xsi:type="dcterms:W3CDTF">2020-09-15T02:25:57Z</dcterms:created>
  <dcterms:modified xsi:type="dcterms:W3CDTF">2023-01-11T06:28:02Z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2023-01-11T05:51:27Z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92d51454-6b39-453b-b2cc-504a7e70854c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