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CIV Accounting (Xero)/M13 - BSBTEC402/Assessments/AT3/Assessor Guide/"/>
    </mc:Choice>
  </mc:AlternateContent>
  <xr:revisionPtr revIDLastSave="1592" documentId="8_{6E1B8D70-C686-4E3D-8824-13FED861B554}" xr6:coauthVersionLast="47" xr6:coauthVersionMax="47" xr10:uidLastSave="{B33D46E4-1C5D-4BEF-A197-555166020969}"/>
  <bookViews>
    <workbookView xWindow="-110" yWindow="-110" windowWidth="19420" windowHeight="10420" xr2:uid="{C951D0DE-DD54-4224-A88C-961C8C1C8E94}"/>
  </bookViews>
  <sheets>
    <sheet name="Budgeted" sheetId="8" r:id="rId1"/>
    <sheet name="Actual " sheetId="7" r:id="rId2"/>
    <sheet name="Budgeted vs Actual " sheetId="5" r:id="rId3"/>
    <sheet name="Graphs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16" i="6"/>
  <c r="D15" i="6"/>
  <c r="C17" i="6"/>
  <c r="C16" i="6"/>
  <c r="C15" i="6"/>
  <c r="B17" i="6"/>
  <c r="B16" i="6"/>
  <c r="B15" i="6"/>
  <c r="A17" i="6"/>
  <c r="A16" i="6"/>
  <c r="A15" i="6"/>
  <c r="A11" i="6"/>
  <c r="A10" i="6"/>
  <c r="A9" i="6"/>
  <c r="A5" i="6"/>
  <c r="A4" i="6"/>
  <c r="A3" i="6"/>
  <c r="J29" i="5"/>
  <c r="J28" i="5"/>
  <c r="G29" i="5"/>
  <c r="G28" i="5"/>
  <c r="D29" i="5"/>
  <c r="D28" i="5"/>
  <c r="D25" i="5"/>
  <c r="I27" i="5"/>
  <c r="J27" i="5" s="1"/>
  <c r="I25" i="5"/>
  <c r="J25" i="5" s="1"/>
  <c r="I24" i="5"/>
  <c r="I26" i="5" s="1"/>
  <c r="I30" i="5" s="1"/>
  <c r="J30" i="5" s="1"/>
  <c r="F27" i="5"/>
  <c r="G27" i="5" s="1"/>
  <c r="F25" i="5"/>
  <c r="G25" i="5" s="1"/>
  <c r="F24" i="5"/>
  <c r="F26" i="5" s="1"/>
  <c r="C27" i="5"/>
  <c r="D27" i="5" s="1"/>
  <c r="C25" i="5"/>
  <c r="C24" i="5"/>
  <c r="J14" i="5"/>
  <c r="G14" i="5"/>
  <c r="D14" i="5"/>
  <c r="J11" i="5"/>
  <c r="J10" i="5"/>
  <c r="J9" i="5"/>
  <c r="J8" i="5"/>
  <c r="J7" i="5"/>
  <c r="G11" i="5"/>
  <c r="G10" i="5"/>
  <c r="G9" i="5"/>
  <c r="G8" i="5"/>
  <c r="G7" i="5"/>
  <c r="D11" i="5"/>
  <c r="D10" i="5"/>
  <c r="D9" i="5"/>
  <c r="D8" i="5"/>
  <c r="D7" i="5"/>
  <c r="J22" i="5"/>
  <c r="J21" i="5"/>
  <c r="J20" i="5"/>
  <c r="J19" i="5"/>
  <c r="J18" i="5"/>
  <c r="J17" i="5"/>
  <c r="G22" i="5"/>
  <c r="G21" i="5"/>
  <c r="G20" i="5"/>
  <c r="G19" i="5"/>
  <c r="G18" i="5"/>
  <c r="G17" i="5"/>
  <c r="D22" i="5"/>
  <c r="D21" i="5"/>
  <c r="D20" i="5"/>
  <c r="D19" i="5"/>
  <c r="D18" i="5"/>
  <c r="D17" i="5"/>
  <c r="H24" i="5" a="1"/>
  <c r="H24" i="5" s="1"/>
  <c r="E24" i="5" a="1"/>
  <c r="E24" i="5" s="1"/>
  <c r="G24" i="5" s="1"/>
  <c r="B24" i="5" a="1"/>
  <c r="B24" i="5" s="1"/>
  <c r="D24" i="5" s="1"/>
  <c r="I16" i="5" a="1"/>
  <c r="I16" i="5" s="1"/>
  <c r="F16" i="5" a="1"/>
  <c r="F16" i="5" s="1"/>
  <c r="H16" i="5" a="1"/>
  <c r="H16" i="5" s="1"/>
  <c r="E16" i="5" a="1"/>
  <c r="E16" i="5" s="1"/>
  <c r="C16" i="5" a="1"/>
  <c r="C16" i="5" s="1"/>
  <c r="B16" i="5" a="1"/>
  <c r="B16" i="5" s="1"/>
  <c r="A30" i="5"/>
  <c r="A29" i="5"/>
  <c r="A28" i="5"/>
  <c r="A27" i="5"/>
  <c r="A26" i="5"/>
  <c r="A25" i="5"/>
  <c r="A24" i="5"/>
  <c r="A13" i="5"/>
  <c r="A10" i="5"/>
  <c r="A9" i="5"/>
  <c r="A8" i="5"/>
  <c r="A7" i="5"/>
  <c r="A6" i="5"/>
  <c r="A16" i="5"/>
  <c r="A17" i="5"/>
  <c r="A18" i="5"/>
  <c r="A19" i="5"/>
  <c r="A20" i="5"/>
  <c r="A21" i="5"/>
  <c r="I13" i="5" a="1"/>
  <c r="I13" i="5" s="1"/>
  <c r="F13" i="5" a="1"/>
  <c r="F13" i="5" s="1"/>
  <c r="C13" i="5" a="1"/>
  <c r="C13" i="5" s="1"/>
  <c r="H13" i="5" a="1"/>
  <c r="H13" i="5" s="1"/>
  <c r="E13" i="5" a="1"/>
  <c r="E13" i="5" s="1"/>
  <c r="B13" i="5" a="1"/>
  <c r="B13" i="5" s="1"/>
  <c r="D13" i="5" s="1"/>
  <c r="C6" i="5" a="1"/>
  <c r="C6" i="5" s="1"/>
  <c r="B6" i="5" a="1"/>
  <c r="B6" i="5" s="1"/>
  <c r="C26" i="5" l="1"/>
  <c r="F30" i="5"/>
  <c r="G30" i="5" s="1"/>
  <c r="G26" i="5"/>
  <c r="J24" i="5"/>
  <c r="G13" i="5"/>
  <c r="G16" i="5"/>
  <c r="J13" i="5"/>
  <c r="J16" i="5"/>
  <c r="C30" i="5"/>
  <c r="D30" i="5" s="1"/>
  <c r="D26" i="5"/>
  <c r="J26" i="5"/>
  <c r="I6" i="5" l="1" a="1"/>
  <c r="I6" i="5" s="1"/>
  <c r="F6" i="5" a="1"/>
  <c r="F6" i="5" s="1"/>
  <c r="H6" i="5" a="1"/>
  <c r="H6" i="5" s="1"/>
  <c r="E6" i="5" a="1"/>
  <c r="E6" i="5" s="1"/>
  <c r="G6" i="5" s="1"/>
  <c r="D25" i="7"/>
  <c r="C25" i="7"/>
  <c r="E15" i="7"/>
  <c r="E21" i="7" s="1"/>
  <c r="D21" i="7"/>
  <c r="C21" i="7"/>
  <c r="B21" i="7"/>
  <c r="E12" i="7"/>
  <c r="E13" i="7" s="1"/>
  <c r="E5" i="7"/>
  <c r="D10" i="7"/>
  <c r="E21" i="8"/>
  <c r="J6" i="5" l="1"/>
  <c r="D6" i="5"/>
  <c r="D16" i="5" l="1"/>
  <c r="C11" i="6" l="1"/>
  <c r="C10" i="6"/>
  <c r="B21" i="8"/>
  <c r="C21" i="8"/>
  <c r="D21" i="8"/>
  <c r="E16" i="8"/>
  <c r="E17" i="8"/>
  <c r="E18" i="8"/>
  <c r="E19" i="8"/>
  <c r="E20" i="8"/>
  <c r="E15" i="8"/>
  <c r="E12" i="8"/>
  <c r="E13" i="8" s="1"/>
  <c r="C13" i="8"/>
  <c r="D13" i="8"/>
  <c r="B13" i="8"/>
  <c r="C10" i="8"/>
  <c r="D10" i="8"/>
  <c r="B10" i="8"/>
  <c r="E6" i="8"/>
  <c r="E7" i="8"/>
  <c r="E8" i="8"/>
  <c r="E9" i="8"/>
  <c r="E5" i="8"/>
  <c r="E28" i="7"/>
  <c r="D26" i="7"/>
  <c r="C26" i="7"/>
  <c r="B26" i="7"/>
  <c r="D24" i="7"/>
  <c r="C24" i="7"/>
  <c r="B24" i="7"/>
  <c r="D23" i="7"/>
  <c r="C23" i="7"/>
  <c r="B23" i="7"/>
  <c r="B25" i="7" s="1"/>
  <c r="B29" i="7" s="1"/>
  <c r="E20" i="7"/>
  <c r="E19" i="7"/>
  <c r="E18" i="7"/>
  <c r="E17" i="7"/>
  <c r="E16" i="7"/>
  <c r="D13" i="7"/>
  <c r="C13" i="7"/>
  <c r="B13" i="7"/>
  <c r="C10" i="7"/>
  <c r="B10" i="7"/>
  <c r="E9" i="7"/>
  <c r="E8" i="7"/>
  <c r="E7" i="7"/>
  <c r="E6" i="7"/>
  <c r="E10" i="7" l="1"/>
  <c r="C9" i="6"/>
  <c r="C3" i="6"/>
  <c r="C5" i="6"/>
  <c r="D29" i="7"/>
  <c r="B4" i="6"/>
  <c r="B10" i="6"/>
  <c r="E10" i="8"/>
  <c r="C29" i="7"/>
  <c r="E26" i="7"/>
  <c r="E24" i="7"/>
  <c r="E23" i="7"/>
  <c r="E25" i="7" s="1"/>
  <c r="B9" i="6"/>
  <c r="B11" i="6"/>
  <c r="C4" i="6"/>
  <c r="B3" i="6"/>
  <c r="B5" i="6"/>
  <c r="D11" i="6" l="1"/>
  <c r="D5" i="6"/>
  <c r="D10" i="6"/>
  <c r="D4" i="6"/>
  <c r="D9" i="6"/>
  <c r="D3" i="6"/>
  <c r="E29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<sst xmlns="http://schemas.openxmlformats.org/spreadsheetml/2006/main" count="95" uniqueCount="61">
  <si>
    <t>CBSA Financial Data</t>
  </si>
  <si>
    <t>Budgeted Revenue and Expenses</t>
  </si>
  <si>
    <t>July</t>
  </si>
  <si>
    <t>August</t>
  </si>
  <si>
    <t>September</t>
  </si>
  <si>
    <t>Total</t>
  </si>
  <si>
    <t xml:space="preserve">Revenue -  Budgeted </t>
  </si>
  <si>
    <t>Column1</t>
  </si>
  <si>
    <t>Column2</t>
  </si>
  <si>
    <t>Column3</t>
  </si>
  <si>
    <t>Column4</t>
  </si>
  <si>
    <t>IT Services</t>
  </si>
  <si>
    <t>Financial Services</t>
  </si>
  <si>
    <t>Business Services</t>
  </si>
  <si>
    <t>HR Services</t>
  </si>
  <si>
    <t>Training services</t>
  </si>
  <si>
    <t>Total Budgeted Revenue</t>
  </si>
  <si>
    <t xml:space="preserve">Costs of Goods Sold </t>
  </si>
  <si>
    <t>Purchases</t>
  </si>
  <si>
    <t>Total Budgeted COGS</t>
  </si>
  <si>
    <t xml:space="preserve">Expenses - Budgeted </t>
  </si>
  <si>
    <t>Office Lease</t>
  </si>
  <si>
    <t>Travel Expenses</t>
  </si>
  <si>
    <t>Insurance</t>
  </si>
  <si>
    <t>Wages and Salaries</t>
  </si>
  <si>
    <t>Running Expenses</t>
  </si>
  <si>
    <t>Utilities</t>
  </si>
  <si>
    <t>Total Budgeted Expenses</t>
  </si>
  <si>
    <t xml:space="preserve">CBSA Financial Data </t>
  </si>
  <si>
    <t>Actual Revenue &amp; Expenses</t>
  </si>
  <si>
    <t xml:space="preserve">August </t>
  </si>
  <si>
    <t xml:space="preserve">Revenue - Actual </t>
  </si>
  <si>
    <t>Total Actual Revenue</t>
  </si>
  <si>
    <t xml:space="preserve">Costs of Goods Sold - Actual </t>
  </si>
  <si>
    <t xml:space="preserve">Total Actual Costs of Goods Sold </t>
  </si>
  <si>
    <t xml:space="preserve">Expenses - Actual </t>
  </si>
  <si>
    <t xml:space="preserve">Total Actual Expenses </t>
  </si>
  <si>
    <t xml:space="preserve">Net Position - Actual </t>
  </si>
  <si>
    <t xml:space="preserve">Revenue   </t>
  </si>
  <si>
    <t>Cost of Goods Sold</t>
  </si>
  <si>
    <t>Gross Profit</t>
  </si>
  <si>
    <t>Expenses</t>
  </si>
  <si>
    <t>Other Revenue</t>
  </si>
  <si>
    <t>Other Expenses</t>
  </si>
  <si>
    <t xml:space="preserve"> Net Position </t>
  </si>
  <si>
    <t>Note: Revenue less COGS equals Gross Proft. Gross Profit less expenses, other expenses plus other income equals Net Position.</t>
  </si>
  <si>
    <t xml:space="preserve">Budgeted V Actual </t>
  </si>
  <si>
    <t xml:space="preserve">July </t>
  </si>
  <si>
    <t>Actual</t>
  </si>
  <si>
    <t>Budgeted</t>
  </si>
  <si>
    <t>Variance</t>
  </si>
  <si>
    <t>Revenue</t>
  </si>
  <si>
    <t>Total Revenue</t>
  </si>
  <si>
    <t>Costs of Goods Sold</t>
  </si>
  <si>
    <t>Total Cost of Goods Sold</t>
  </si>
  <si>
    <t xml:space="preserve">Expenses </t>
  </si>
  <si>
    <t>Total Expenese</t>
  </si>
  <si>
    <t>Net Position</t>
  </si>
  <si>
    <t>Note: Revenue less COGS equals Gross Proft. Gross Profit less other expenses plus other income equals Net Position.</t>
  </si>
  <si>
    <t xml:space="preserve">Variance 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</si>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</sst>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&quot;$&quot;#,##0.00;[Red]\(&quot;$&quot;#,##0.00\)"/>
    <numFmt numFmtId="166" formatCode=";;;"/>
  </numFmts>
  <fonts count="25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8"/>
      <color rgb="FF991E5E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991E5E"/>
      <name val="Arial"/>
      <family val="2"/>
    </font>
    <font>
      <sz val="10"/>
      <color rgb="FF000000"/>
      <name val="Arial"/>
      <family val="2"/>
    </font>
    <font>
      <b/>
      <i/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  <scheme val="minor"/>
    </font>
    <font>
      <b/>
      <sz val="11"/>
      <color theme="1"/>
      <name val="Arial"/>
      <family val="2"/>
    </font>
    <font>
      <sz val="14"/>
      <color rgb="FF991E5E"/>
      <name val="Arial"/>
      <family val="2"/>
    </font>
    <font>
      <sz val="18"/>
      <color rgb="FF042842"/>
      <name val="Arial"/>
      <family val="2"/>
    </font>
    <font>
      <sz val="10"/>
      <name val="Arial"/>
      <family val="2"/>
    </font>
    <font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14"/>
      <color rgb="FF860B2F"/>
      <name val="Arial"/>
      <family val="2"/>
    </font>
    <font>
      <sz val="8"/>
      <name val="Arial"/>
      <family val="2"/>
      <scheme val="minor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4284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42842"/>
      </bottom>
      <diagonal/>
    </border>
    <border>
      <left style="thin">
        <color rgb="FF042842"/>
      </left>
      <right/>
      <top/>
      <bottom/>
      <diagonal/>
    </border>
    <border>
      <left/>
      <right/>
      <top style="thin">
        <color rgb="FF04284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indexed="64"/>
      </bottom>
      <diagonal/>
    </border>
    <border>
      <left/>
      <right/>
      <top style="double">
        <color indexed="64"/>
      </top>
      <bottom style="thin">
        <color theme="2" tint="-9.9978637043366805E-2"/>
      </bottom>
      <diagonal/>
    </border>
    <border>
      <left/>
      <right/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theme="2" tint="-9.9978637043366805E-2"/>
      </bottom>
      <diagonal/>
    </border>
    <border>
      <left/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/>
      <top style="double">
        <color indexed="64"/>
      </top>
      <bottom style="thin">
        <color theme="2" tint="-9.9978637043366805E-2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/>
      <right/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auto="1"/>
      </bottom>
      <diagonal/>
    </border>
    <border>
      <left/>
      <right/>
      <top style="thin">
        <color theme="0" tint="-0.1499984740745262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8" fontId="0" fillId="0" borderId="0" xfId="0" applyNumberForma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4" fontId="0" fillId="0" borderId="0" xfId="0" applyNumberFormat="1"/>
    <xf numFmtId="0" fontId="9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164" fontId="11" fillId="0" borderId="1" xfId="0" applyNumberFormat="1" applyFont="1" applyBorder="1"/>
    <xf numFmtId="165" fontId="0" fillId="0" borderId="0" xfId="0" applyNumberFormat="1"/>
    <xf numFmtId="165" fontId="10" fillId="0" borderId="1" xfId="0" applyNumberFormat="1" applyFont="1" applyBorder="1"/>
    <xf numFmtId="165" fontId="0" fillId="0" borderId="0" xfId="1" applyNumberFormat="1" applyFont="1"/>
    <xf numFmtId="165" fontId="16" fillId="0" borderId="0" xfId="0" applyNumberFormat="1" applyFont="1" applyAlignment="1">
      <alignment vertical="center"/>
    </xf>
    <xf numFmtId="165" fontId="17" fillId="0" borderId="0" xfId="0" applyNumberFormat="1" applyFont="1"/>
    <xf numFmtId="165" fontId="16" fillId="0" borderId="0" xfId="1" applyNumberFormat="1" applyFont="1" applyFill="1" applyBorder="1"/>
    <xf numFmtId="0" fontId="5" fillId="0" borderId="0" xfId="0" applyFont="1" applyAlignment="1">
      <alignment horizontal="left" vertical="center"/>
    </xf>
    <xf numFmtId="165" fontId="10" fillId="0" borderId="0" xfId="0" applyNumberFormat="1" applyFont="1"/>
    <xf numFmtId="0" fontId="18" fillId="2" borderId="8" xfId="0" applyFont="1" applyFill="1" applyBorder="1" applyAlignment="1">
      <alignment vertical="center"/>
    </xf>
    <xf numFmtId="165" fontId="18" fillId="2" borderId="9" xfId="0" applyNumberFormat="1" applyFont="1" applyFill="1" applyBorder="1" applyAlignment="1">
      <alignment vertical="center"/>
    </xf>
    <xf numFmtId="165" fontId="18" fillId="2" borderId="9" xfId="0" applyNumberFormat="1" applyFont="1" applyFill="1" applyBorder="1"/>
    <xf numFmtId="165" fontId="18" fillId="2" borderId="10" xfId="0" applyNumberFormat="1" applyFont="1" applyFill="1" applyBorder="1"/>
    <xf numFmtId="165" fontId="16" fillId="0" borderId="0" xfId="0" applyNumberFormat="1" applyFont="1"/>
    <xf numFmtId="165" fontId="16" fillId="3" borderId="0" xfId="0" applyNumberFormat="1" applyFont="1" applyFill="1" applyAlignment="1">
      <alignment vertical="center"/>
    </xf>
    <xf numFmtId="165" fontId="10" fillId="3" borderId="1" xfId="0" applyNumberFormat="1" applyFont="1" applyFill="1" applyBorder="1"/>
    <xf numFmtId="165" fontId="17" fillId="3" borderId="0" xfId="0" applyNumberFormat="1" applyFont="1" applyFill="1"/>
    <xf numFmtId="165" fontId="16" fillId="3" borderId="0" xfId="1" applyNumberFormat="1" applyFont="1" applyFill="1" applyBorder="1"/>
    <xf numFmtId="0" fontId="19" fillId="4" borderId="6" xfId="0" applyFont="1" applyFill="1" applyBorder="1" applyAlignment="1">
      <alignment horizontal="center"/>
    </xf>
    <xf numFmtId="165" fontId="20" fillId="4" borderId="7" xfId="0" applyNumberFormat="1" applyFont="1" applyFill="1" applyBorder="1" applyAlignment="1">
      <alignment horizontal="center"/>
    </xf>
    <xf numFmtId="0" fontId="0" fillId="0" borderId="15" xfId="0" applyBorder="1"/>
    <xf numFmtId="165" fontId="20" fillId="4" borderId="0" xfId="0" applyNumberFormat="1" applyFont="1" applyFill="1" applyAlignment="1">
      <alignment horizontal="center"/>
    </xf>
    <xf numFmtId="166" fontId="0" fillId="0" borderId="0" xfId="0" applyNumberFormat="1"/>
    <xf numFmtId="0" fontId="19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164" fontId="11" fillId="3" borderId="1" xfId="0" applyNumberFormat="1" applyFont="1" applyFill="1" applyBorder="1"/>
    <xf numFmtId="0" fontId="12" fillId="4" borderId="0" xfId="0" applyFont="1" applyFill="1"/>
    <xf numFmtId="0" fontId="12" fillId="4" borderId="5" xfId="0" applyFont="1" applyFill="1" applyBorder="1"/>
    <xf numFmtId="0" fontId="23" fillId="4" borderId="0" xfId="0" applyFont="1" applyFill="1" applyAlignment="1">
      <alignment horizontal="center"/>
    </xf>
    <xf numFmtId="0" fontId="8" fillId="0" borderId="2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5" fillId="3" borderId="28" xfId="0" applyFont="1" applyFill="1" applyBorder="1" applyAlignment="1">
      <alignment horizontal="left" vertical="center"/>
    </xf>
    <xf numFmtId="164" fontId="11" fillId="3" borderId="29" xfId="0" applyNumberFormat="1" applyFont="1" applyFill="1" applyBorder="1"/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165" fontId="16" fillId="0" borderId="12" xfId="0" applyNumberFormat="1" applyFont="1" applyBorder="1" applyAlignment="1">
      <alignment vertical="center"/>
    </xf>
    <xf numFmtId="165" fontId="16" fillId="0" borderId="23" xfId="0" applyNumberFormat="1" applyFont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165" fontId="16" fillId="3" borderId="26" xfId="0" applyNumberFormat="1" applyFont="1" applyFill="1" applyBorder="1" applyAlignment="1">
      <alignment vertical="center"/>
    </xf>
    <xf numFmtId="165" fontId="16" fillId="0" borderId="26" xfId="0" applyNumberFormat="1" applyFont="1" applyBorder="1" applyAlignment="1">
      <alignment vertical="center"/>
    </xf>
    <xf numFmtId="165" fontId="10" fillId="3" borderId="29" xfId="0" applyNumberFormat="1" applyFont="1" applyFill="1" applyBorder="1"/>
    <xf numFmtId="165" fontId="17" fillId="0" borderId="26" xfId="0" applyNumberFormat="1" applyFont="1" applyBorder="1"/>
    <xf numFmtId="165" fontId="10" fillId="0" borderId="29" xfId="0" applyNumberFormat="1" applyFont="1" applyBorder="1"/>
    <xf numFmtId="165" fontId="17" fillId="3" borderId="26" xfId="0" applyNumberFormat="1" applyFont="1" applyFill="1" applyBorder="1"/>
    <xf numFmtId="165" fontId="10" fillId="0" borderId="26" xfId="0" applyNumberFormat="1" applyFont="1" applyBorder="1" applyAlignment="1">
      <alignment vertical="center"/>
    </xf>
    <xf numFmtId="165" fontId="16" fillId="0" borderId="26" xfId="0" applyNumberFormat="1" applyFont="1" applyBorder="1"/>
    <xf numFmtId="0" fontId="8" fillId="0" borderId="32" xfId="0" applyFont="1" applyBorder="1" applyAlignment="1">
      <alignment vertical="center"/>
    </xf>
    <xf numFmtId="165" fontId="16" fillId="0" borderId="7" xfId="0" applyNumberFormat="1" applyFont="1" applyBorder="1"/>
    <xf numFmtId="165" fontId="16" fillId="0" borderId="33" xfId="0" applyNumberFormat="1" applyFont="1" applyBorder="1" applyAlignment="1">
      <alignment vertical="center"/>
    </xf>
    <xf numFmtId="0" fontId="21" fillId="3" borderId="34" xfId="0" applyFont="1" applyFill="1" applyBorder="1"/>
    <xf numFmtId="0" fontId="21" fillId="0" borderId="36" xfId="0" applyFont="1" applyBorder="1"/>
    <xf numFmtId="164" fontId="11" fillId="0" borderId="29" xfId="0" applyNumberFormat="1" applyFont="1" applyBorder="1"/>
    <xf numFmtId="0" fontId="21" fillId="3" borderId="36" xfId="0" applyFont="1" applyFill="1" applyBorder="1"/>
    <xf numFmtId="0" fontId="13" fillId="3" borderId="28" xfId="0" applyFont="1" applyFill="1" applyBorder="1"/>
    <xf numFmtId="0" fontId="13" fillId="0" borderId="28" xfId="0" applyFont="1" applyBorder="1"/>
    <xf numFmtId="0" fontId="14" fillId="3" borderId="0" xfId="0" applyFont="1" applyFill="1" applyAlignment="1">
      <alignment vertical="center"/>
    </xf>
    <xf numFmtId="165" fontId="0" fillId="0" borderId="16" xfId="0" applyNumberFormat="1" applyBorder="1"/>
    <xf numFmtId="0" fontId="14" fillId="0" borderId="13" xfId="0" applyFont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11" fillId="0" borderId="1" xfId="1" applyNumberFormat="1" applyFont="1" applyFill="1" applyBorder="1"/>
    <xf numFmtId="164" fontId="11" fillId="0" borderId="0" xfId="0" applyNumberFormat="1" applyFont="1"/>
    <xf numFmtId="0" fontId="5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6" fillId="5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164" fontId="11" fillId="5" borderId="1" xfId="1" applyNumberFormat="1" applyFont="1" applyFill="1" applyBorder="1"/>
    <xf numFmtId="164" fontId="11" fillId="5" borderId="1" xfId="0" applyNumberFormat="1" applyFont="1" applyFill="1" applyBorder="1"/>
    <xf numFmtId="0" fontId="14" fillId="5" borderId="0" xfId="0" applyFont="1" applyFill="1" applyAlignment="1">
      <alignment vertical="center"/>
    </xf>
    <xf numFmtId="0" fontId="14" fillId="3" borderId="41" xfId="0" applyFont="1" applyFill="1" applyBorder="1" applyAlignment="1">
      <alignment vertical="center"/>
    </xf>
    <xf numFmtId="0" fontId="11" fillId="3" borderId="42" xfId="0" applyFont="1" applyFill="1" applyBorder="1" applyAlignment="1">
      <alignment horizontal="center"/>
    </xf>
    <xf numFmtId="0" fontId="16" fillId="0" borderId="43" xfId="0" applyFont="1" applyBorder="1" applyAlignment="1">
      <alignment vertical="center"/>
    </xf>
    <xf numFmtId="0" fontId="16" fillId="5" borderId="44" xfId="0" applyFont="1" applyFill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1" fillId="3" borderId="46" xfId="0" applyFont="1" applyFill="1" applyBorder="1" applyAlignment="1">
      <alignment horizontal="center"/>
    </xf>
    <xf numFmtId="164" fontId="11" fillId="5" borderId="48" xfId="0" applyNumberFormat="1" applyFont="1" applyFill="1" applyBorder="1"/>
    <xf numFmtId="164" fontId="11" fillId="0" borderId="48" xfId="0" applyNumberFormat="1" applyFont="1" applyBorder="1"/>
    <xf numFmtId="0" fontId="14" fillId="0" borderId="50" xfId="0" applyFont="1" applyBorder="1" applyAlignment="1">
      <alignment vertical="center"/>
    </xf>
    <xf numFmtId="0" fontId="16" fillId="5" borderId="52" xfId="0" applyFont="1" applyFill="1" applyBorder="1" applyAlignment="1">
      <alignment vertical="center"/>
    </xf>
    <xf numFmtId="0" fontId="0" fillId="0" borderId="51" xfId="0" applyBorder="1"/>
    <xf numFmtId="164" fontId="24" fillId="5" borderId="0" xfId="1" applyNumberFormat="1" applyFont="1" applyFill="1" applyBorder="1"/>
    <xf numFmtId="164" fontId="24" fillId="5" borderId="26" xfId="1" applyNumberFormat="1" applyFont="1" applyFill="1" applyBorder="1"/>
    <xf numFmtId="164" fontId="24" fillId="5" borderId="39" xfId="1" applyNumberFormat="1" applyFont="1" applyFill="1" applyBorder="1"/>
    <xf numFmtId="164" fontId="24" fillId="5" borderId="40" xfId="1" applyNumberFormat="1" applyFont="1" applyFill="1" applyBorder="1"/>
    <xf numFmtId="164" fontId="24" fillId="0" borderId="56" xfId="1" applyNumberFormat="1" applyFont="1" applyFill="1" applyBorder="1"/>
    <xf numFmtId="164" fontId="24" fillId="0" borderId="57" xfId="1" applyNumberFormat="1" applyFont="1" applyFill="1" applyBorder="1"/>
    <xf numFmtId="164" fontId="11" fillId="0" borderId="47" xfId="0" applyNumberFormat="1" applyFont="1" applyBorder="1"/>
    <xf numFmtId="0" fontId="16" fillId="5" borderId="59" xfId="0" applyFont="1" applyFill="1" applyBorder="1" applyAlignment="1">
      <alignment vertical="center"/>
    </xf>
    <xf numFmtId="166" fontId="1" fillId="3" borderId="21" xfId="0" applyNumberFormat="1" applyFont="1" applyFill="1" applyBorder="1"/>
    <xf numFmtId="166" fontId="1" fillId="3" borderId="35" xfId="0" applyNumberFormat="1" applyFont="1" applyFill="1" applyBorder="1"/>
    <xf numFmtId="0" fontId="1" fillId="0" borderId="24" xfId="0" applyFont="1" applyBorder="1"/>
    <xf numFmtId="164" fontId="1" fillId="0" borderId="0" xfId="0" applyNumberFormat="1" applyFont="1"/>
    <xf numFmtId="164" fontId="1" fillId="0" borderId="31" xfId="0" applyNumberFormat="1" applyFont="1" applyBorder="1"/>
    <xf numFmtId="0" fontId="1" fillId="3" borderId="24" xfId="0" applyFont="1" applyFill="1" applyBorder="1"/>
    <xf numFmtId="164" fontId="1" fillId="3" borderId="18" xfId="0" applyNumberFormat="1" applyFont="1" applyFill="1" applyBorder="1"/>
    <xf numFmtId="164" fontId="1" fillId="3" borderId="31" xfId="0" applyNumberFormat="1" applyFont="1" applyFill="1" applyBorder="1"/>
    <xf numFmtId="0" fontId="1" fillId="0" borderId="11" xfId="0" applyFont="1" applyBorder="1"/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3" borderId="17" xfId="0" applyNumberFormat="1" applyFont="1" applyFill="1" applyBorder="1"/>
    <xf numFmtId="164" fontId="1" fillId="0" borderId="19" xfId="0" applyNumberFormat="1" applyFont="1" applyBorder="1"/>
    <xf numFmtId="164" fontId="1" fillId="0" borderId="27" xfId="0" applyNumberFormat="1" applyFont="1" applyBorder="1"/>
    <xf numFmtId="164" fontId="1" fillId="0" borderId="20" xfId="0" applyNumberFormat="1" applyFont="1" applyBorder="1"/>
    <xf numFmtId="164" fontId="1" fillId="0" borderId="37" xfId="0" applyNumberFormat="1" applyFont="1" applyBorder="1"/>
    <xf numFmtId="0" fontId="1" fillId="3" borderId="11" xfId="0" applyFont="1" applyFill="1" applyBorder="1"/>
    <xf numFmtId="164" fontId="1" fillId="3" borderId="19" xfId="0" applyNumberFormat="1" applyFont="1" applyFill="1" applyBorder="1"/>
    <xf numFmtId="164" fontId="1" fillId="3" borderId="0" xfId="0" applyNumberFormat="1" applyFont="1" applyFill="1"/>
    <xf numFmtId="164" fontId="1" fillId="3" borderId="27" xfId="0" applyNumberFormat="1" applyFont="1" applyFill="1" applyBorder="1"/>
    <xf numFmtId="164" fontId="1" fillId="3" borderId="20" xfId="0" applyNumberFormat="1" applyFont="1" applyFill="1" applyBorder="1"/>
    <xf numFmtId="164" fontId="1" fillId="3" borderId="26" xfId="0" applyNumberFormat="1" applyFont="1" applyFill="1" applyBorder="1"/>
    <xf numFmtId="164" fontId="1" fillId="3" borderId="25" xfId="0" applyNumberFormat="1" applyFont="1" applyFill="1" applyBorder="1"/>
    <xf numFmtId="164" fontId="1" fillId="0" borderId="30" xfId="0" applyNumberFormat="1" applyFont="1" applyBorder="1"/>
    <xf numFmtId="164" fontId="1" fillId="0" borderId="25" xfId="0" applyNumberFormat="1" applyFont="1" applyBorder="1"/>
    <xf numFmtId="0" fontId="1" fillId="0" borderId="0" xfId="0" applyFont="1"/>
    <xf numFmtId="164" fontId="1" fillId="0" borderId="43" xfId="1" applyNumberFormat="1" applyFont="1" applyFill="1" applyBorder="1"/>
    <xf numFmtId="164" fontId="1" fillId="0" borderId="45" xfId="1" applyNumberFormat="1" applyFont="1" applyFill="1" applyBorder="1"/>
    <xf numFmtId="164" fontId="1" fillId="5" borderId="43" xfId="1" applyNumberFormat="1" applyFont="1" applyFill="1" applyBorder="1"/>
    <xf numFmtId="164" fontId="1" fillId="5" borderId="45" xfId="1" applyNumberFormat="1" applyFont="1" applyFill="1" applyBorder="1"/>
    <xf numFmtId="164" fontId="1" fillId="0" borderId="0" xfId="1" applyNumberFormat="1" applyFont="1" applyFill="1" applyBorder="1"/>
    <xf numFmtId="164" fontId="1" fillId="0" borderId="47" xfId="1" applyNumberFormat="1" applyFont="1" applyFill="1" applyBorder="1"/>
    <xf numFmtId="164" fontId="1" fillId="5" borderId="1" xfId="1" applyNumberFormat="1" applyFont="1" applyFill="1" applyBorder="1"/>
    <xf numFmtId="164" fontId="1" fillId="0" borderId="50" xfId="0" applyNumberFormat="1" applyFont="1" applyBorder="1"/>
    <xf numFmtId="164" fontId="1" fillId="0" borderId="49" xfId="0" applyNumberFormat="1" applyFont="1" applyBorder="1"/>
    <xf numFmtId="164" fontId="1" fillId="5" borderId="0" xfId="0" applyNumberFormat="1" applyFont="1" applyFill="1"/>
    <xf numFmtId="164" fontId="1" fillId="5" borderId="0" xfId="1" applyNumberFormat="1" applyFont="1" applyFill="1" applyBorder="1"/>
    <xf numFmtId="164" fontId="1" fillId="5" borderId="47" xfId="1" applyNumberFormat="1" applyFont="1" applyFill="1" applyBorder="1"/>
    <xf numFmtId="164" fontId="1" fillId="0" borderId="1" xfId="1" applyNumberFormat="1" applyFont="1" applyFill="1" applyBorder="1"/>
    <xf numFmtId="164" fontId="1" fillId="5" borderId="47" xfId="0" applyNumberFormat="1" applyFont="1" applyFill="1" applyBorder="1"/>
    <xf numFmtId="164" fontId="1" fillId="0" borderId="43" xfId="0" applyNumberFormat="1" applyFont="1" applyBorder="1"/>
    <xf numFmtId="164" fontId="1" fillId="0" borderId="45" xfId="0" applyNumberFormat="1" applyFont="1" applyBorder="1"/>
    <xf numFmtId="164" fontId="1" fillId="5" borderId="43" xfId="0" applyNumberFormat="1" applyFont="1" applyFill="1" applyBorder="1"/>
    <xf numFmtId="164" fontId="1" fillId="5" borderId="45" xfId="0" applyNumberFormat="1" applyFont="1" applyFill="1" applyBorder="1"/>
    <xf numFmtId="164" fontId="1" fillId="5" borderId="53" xfId="1" applyNumberFormat="1" applyFont="1" applyFill="1" applyBorder="1"/>
    <xf numFmtId="164" fontId="1" fillId="5" borderId="53" xfId="0" applyNumberFormat="1" applyFont="1" applyFill="1" applyBorder="1"/>
    <xf numFmtId="164" fontId="1" fillId="5" borderId="54" xfId="0" applyNumberFormat="1" applyFont="1" applyFill="1" applyBorder="1"/>
    <xf numFmtId="164" fontId="1" fillId="5" borderId="59" xfId="0" applyNumberFormat="1" applyFont="1" applyFill="1" applyBorder="1"/>
    <xf numFmtId="164" fontId="1" fillId="5" borderId="58" xfId="0" applyNumberFormat="1" applyFont="1" applyFill="1" applyBorder="1"/>
    <xf numFmtId="164" fontId="1" fillId="5" borderId="11" xfId="0" applyNumberFormat="1" applyFont="1" applyFill="1" applyBorder="1"/>
    <xf numFmtId="164" fontId="1" fillId="0" borderId="55" xfId="0" applyNumberFormat="1" applyFont="1" applyBorder="1"/>
    <xf numFmtId="164" fontId="1" fillId="5" borderId="38" xfId="0" applyNumberFormat="1" applyFont="1" applyFill="1" applyBorder="1"/>
    <xf numFmtId="164" fontId="23" fillId="4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164" fontId="20" fillId="4" borderId="2" xfId="0" applyNumberFormat="1" applyFont="1" applyFill="1" applyBorder="1" applyAlignment="1">
      <alignment horizontal="center"/>
    </xf>
    <xf numFmtId="164" fontId="20" fillId="4" borderId="3" xfId="0" applyNumberFormat="1" applyFont="1" applyFill="1" applyBorder="1" applyAlignment="1">
      <alignment horizontal="center"/>
    </xf>
    <xf numFmtId="164" fontId="20" fillId="4" borderId="4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5" formatCode="&quot;$&quot;#,##0.00;[Red]\(&quot;$&quot;#,##0.00\)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991E5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>
        <bottom style="thin">
          <color theme="2" tint="-9.9978637043366805E-2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;;;"/>
      <fill>
        <patternFill patternType="solid">
          <fgColor indexed="64"/>
          <bgColor rgb="FFE7E6E6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0" xr9:uid="{D3403B48-7C18-4278-9285-1045E5514720}"/>
  </tableStyles>
  <colors>
    <mruColors>
      <color rgb="FF042842"/>
      <color rgb="FFE7E6E6"/>
      <color rgb="FF860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600"/>
              <a:t>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Graphs!$B$1:$B$2</c:f>
              <c:strCache>
                <c:ptCount val="2"/>
                <c:pt idx="0">
                  <c:v>Revenue</c:v>
                </c:pt>
                <c:pt idx="1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Graphs!$B$3:$B$5</c:f>
              <c:numCache>
                <c:formatCode>"$"#,##0.00</c:formatCode>
                <c:ptCount val="3"/>
                <c:pt idx="0">
                  <c:v>2054000</c:v>
                </c:pt>
                <c:pt idx="1">
                  <c:v>1828850</c:v>
                </c:pt>
                <c:pt idx="2">
                  <c:v>1369500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0-4FFF-B007-3F763EA8C51C}"/>
            </c:ext>
          </c:extLst>
        </c:ser>
        <c:ser>
          <c:idx val="1"/>
          <c:order val="1"/>
          <c:tx>
            <c:strRef>
              <c:f>Graphs!$C$1:$C$2</c:f>
              <c:strCache>
                <c:ptCount val="2"/>
                <c:pt idx="0">
                  <c:v>Revenue</c:v>
                </c:pt>
                <c:pt idx="1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Graphs!$A$3:$A$5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Graphs!$C$3:$C$5</c:f>
              <c:numCache>
                <c:formatCode>"$"#,##0.00</c:formatCode>
                <c:ptCount val="3"/>
                <c:pt idx="0">
                  <c:v>1775000</c:v>
                </c:pt>
                <c:pt idx="1">
                  <c:v>1775000</c:v>
                </c:pt>
                <c:pt idx="2">
                  <c:v>1775000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0-4FFF-B007-3F763EA8C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80880"/>
        <c:axId val="185891376"/>
      </c:barChart>
      <c:catAx>
        <c:axId val="2758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91376"/>
        <c:crosses val="autoZero"/>
        <c:auto val="1"/>
        <c:lblAlgn val="ctr"/>
        <c:lblOffset val="100"/>
        <c:noMultiLvlLbl val="0"/>
      </c:catAx>
      <c:valAx>
        <c:axId val="1858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58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6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AU" sz="16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Graphs!$B$9:$B$11</c:f>
              <c:numCache>
                <c:formatCode>"$"#,##0.00</c:formatCode>
                <c:ptCount val="3"/>
                <c:pt idx="0">
                  <c:v>888183.34</c:v>
                </c:pt>
                <c:pt idx="1">
                  <c:v>978333.33</c:v>
                </c:pt>
                <c:pt idx="2">
                  <c:v>1147433.33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C-4EA0-8AEB-1C10A379284F}"/>
            </c:ext>
          </c:extLst>
        </c:ser>
        <c:ser>
          <c:idx val="1"/>
          <c:order val="1"/>
          <c:tx>
            <c:strRef>
              <c:f>Graphs!$C$8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Graphs!$A$9:$A$11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Graphs!$C$9:$C$11</c:f>
              <c:numCache>
                <c:formatCode>"$"#,##0.00</c:formatCode>
                <c:ptCount val="3"/>
                <c:pt idx="0">
                  <c:v>998683.34</c:v>
                </c:pt>
                <c:pt idx="1">
                  <c:v>998683.33</c:v>
                </c:pt>
                <c:pt idx="2">
                  <c:v>998683.33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C-4EA0-8AEB-1C10A379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4274960"/>
        <c:axId val="311972112"/>
      </c:barChart>
      <c:catAx>
        <c:axId val="3042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972112"/>
        <c:crosses val="autoZero"/>
        <c:auto val="1"/>
        <c:lblAlgn val="ctr"/>
        <c:lblOffset val="100"/>
        <c:noMultiLvlLbl val="0"/>
      </c:catAx>
      <c:valAx>
        <c:axId val="31197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Net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Graphs!$B$14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Graphs!$B$15:$B$17</c:f>
              <c:numCache>
                <c:formatCode>"$"#,##0.00</c:formatCode>
                <c:ptCount val="3"/>
                <c:pt idx="0">
                  <c:v>1155815.44</c:v>
                </c:pt>
                <c:pt idx="1">
                  <c:v>841584.2300000001</c:v>
                </c:pt>
                <c:pt idx="2">
                  <c:v>212600.32999999984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9-4CEA-8B2D-BF400DAA9CAF}"/>
            </c:ext>
          </c:extLst>
        </c:ser>
        <c:ser>
          <c:idx val="1"/>
          <c:order val="1"/>
          <c:tx>
            <c:strRef>
              <c:f>Graphs!$C$14</c:f>
              <c:strCache>
                <c:ptCount val="1"/>
                <c:pt idx="0">
                  <c:v>Budgeted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Graphs!$A$15:$A$17</c:f>
              <c:strCache>
                <c:ptCount val="3"/>
                <c:pt idx="0">
                  <c:v>July </c:v>
                </c:pt>
                <c:pt idx="1">
                  <c:v>August </c:v>
                </c:pt>
                <c:pt idx="2">
                  <c:v>September</c:v>
                </c:pt>
              </c:strCache>
            </c:strRef>
          </c:cat>
          <c:val>
            <c:numRef>
              <c:f>Graphs!$C$15:$C$17</c:f>
              <c:numCache>
                <c:formatCode>"$"#,##0.00</c:formatCode>
                <c:ptCount val="3"/>
                <c:pt idx="0">
                  <c:v>766316.66</c:v>
                </c:pt>
                <c:pt idx="1">
                  <c:v>766316.67</c:v>
                </c:pt>
                <c:pt idx="2">
                  <c:v>746316.67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9-4CEA-8B2D-BF400DAA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3472"/>
        <c:axId val="178459568"/>
      </c:barChart>
      <c:catAx>
        <c:axId val="289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459568"/>
        <c:crosses val="autoZero"/>
        <c:auto val="1"/>
        <c:lblAlgn val="ctr"/>
        <c:lblOffset val="100"/>
        <c:noMultiLvlLbl val="0"/>
      </c:catAx>
      <c:valAx>
        <c:axId val="17845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8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en-US" sz="10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</xdr:rowOff>
    </xdr:from>
    <xdr:to>
      <xdr:col>12</xdr:col>
      <xdr:colOff>285750</xdr:colOff>
      <xdr:row>14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B4BD23-EAD0-40EE-A777-3D4B952AD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</xdr:row>
      <xdr:rowOff>0</xdr:rowOff>
    </xdr:from>
    <xdr:to>
      <xdr:col>12</xdr:col>
      <xdr:colOff>304800</xdr:colOff>
      <xdr:row>29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CDF5FE-ABCC-4A1F-BFB1-4DAB1A7B8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30</xdr:row>
      <xdr:rowOff>0</xdr:rowOff>
    </xdr:from>
    <xdr:to>
      <xdr:col>12</xdr:col>
      <xdr:colOff>304800</xdr:colOff>
      <xdr:row>44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E3A7E23-9D30-410E-8E39-5EFB3DD9A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ABC85C-7FD2-447A-8EAC-81202997327D}" name="Table10" displayName="Table10" ref="A4:E22" totalsRowShown="0" headerRowDxfId="22" dataDxfId="20" headerRowBorderDxfId="21">
  <autoFilter ref="A4:E22" xr:uid="{80ABC85C-7FD2-447A-8EAC-81202997327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082C67-B8DB-4D70-A391-B08A5A00E1BA}" name="Revenue -  Budgeted " dataDxfId="19"/>
    <tableColumn id="2" xr3:uid="{0B40B922-3AF2-4268-BDC5-7BB3BEECEFB1}" name="Column1" dataDxfId="18"/>
    <tableColumn id="3" xr3:uid="{1DFE3CA7-E92D-48F0-9EB8-8BE00E2EFCB4}" name="Column2" dataDxfId="17"/>
    <tableColumn id="4" xr3:uid="{614856CD-02D9-4D2C-B881-883CF6031E21}" name="Column3" dataDxfId="16"/>
    <tableColumn id="5" xr3:uid="{7B44C34F-0AD0-4EBD-A5BE-CA59ACA341DC}" name="Column4" dataDxfId="15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7F9591-C955-47A5-9E9F-DD66D9C013A3}" name="Table1" displayName="Table1" ref="A4:E29" headerRowCount="0" totalsRowShown="0">
  <tableColumns count="5">
    <tableColumn id="1" xr3:uid="{995D66BA-C37F-41AD-AD21-3984D9894216}" name="Column1" headerRowDxfId="14"/>
    <tableColumn id="2" xr3:uid="{4B1F160C-FD1E-45E5-B257-FAA4CB9AD5CD}" name="Column2" headerRowDxfId="13" dataDxfId="12"/>
    <tableColumn id="3" xr3:uid="{0D441520-AD67-4174-8E86-9A170F9E49C3}" name="Column3" headerRowDxfId="11" dataDxfId="10"/>
    <tableColumn id="4" xr3:uid="{ED3D9218-E068-4526-B9E5-AA99ACEEFF15}" name="Column4" headerRowDxfId="9" dataDxfId="8"/>
    <tableColumn id="5" xr3:uid="{F22095B1-CD8D-4321-A5BE-0C3D6D0941BE}" name="Column5" headerRowDxfId="7" dataDxfId="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42842"/>
      </a:accent1>
      <a:accent2>
        <a:srgbClr val="EFAD3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0A60-A174-4142-A8D8-650BBD54325D}">
  <dimension ref="A1:E23"/>
  <sheetViews>
    <sheetView showGridLines="0" tabSelected="1" topLeftCell="A14" workbookViewId="0">
      <selection activeCell="A27" sqref="A27"/>
    </sheetView>
  </sheetViews>
  <sheetFormatPr defaultRowHeight="14" x14ac:dyDescent="0.3"/>
  <cols>
    <col min="1" max="1" width="42.58203125" customWidth="1"/>
    <col min="2" max="5" width="16.75" customWidth="1"/>
  </cols>
  <sheetData>
    <row r="1" spans="1:5" ht="22.5" x14ac:dyDescent="0.45">
      <c r="A1" s="153" t="s">
        <v>0</v>
      </c>
      <c r="B1" s="153"/>
      <c r="C1" s="153"/>
      <c r="D1" s="153"/>
      <c r="E1" s="153"/>
    </row>
    <row r="2" spans="1:5" ht="22.5" x14ac:dyDescent="0.45">
      <c r="A2" s="153" t="s">
        <v>1</v>
      </c>
      <c r="B2" s="153"/>
      <c r="C2" s="153"/>
      <c r="D2" s="153"/>
      <c r="E2" s="153"/>
    </row>
    <row r="3" spans="1:5" ht="22.5" x14ac:dyDescent="0.45">
      <c r="A3" s="34"/>
      <c r="B3" s="35" t="s">
        <v>2</v>
      </c>
      <c r="C3" s="35" t="s">
        <v>3</v>
      </c>
      <c r="D3" s="35" t="s">
        <v>4</v>
      </c>
      <c r="E3" s="35" t="s">
        <v>5</v>
      </c>
    </row>
    <row r="4" spans="1:5" s="33" customFormat="1" ht="19.149999999999999" customHeight="1" x14ac:dyDescent="0.35">
      <c r="A4" s="60" t="s">
        <v>6</v>
      </c>
      <c r="B4" s="100" t="s">
        <v>7</v>
      </c>
      <c r="C4" s="100" t="s">
        <v>8</v>
      </c>
      <c r="D4" s="100" t="s">
        <v>9</v>
      </c>
      <c r="E4" s="101" t="s">
        <v>10</v>
      </c>
    </row>
    <row r="5" spans="1:5" ht="19.149999999999999" customHeight="1" x14ac:dyDescent="0.3">
      <c r="A5" s="102" t="s">
        <v>11</v>
      </c>
      <c r="B5" s="103">
        <v>335000</v>
      </c>
      <c r="C5" s="103">
        <v>335000</v>
      </c>
      <c r="D5" s="103">
        <v>335000</v>
      </c>
      <c r="E5" s="104">
        <f>SUM(B5:D5)</f>
        <v>1005000</v>
      </c>
    </row>
    <row r="6" spans="1:5" ht="19.149999999999999" customHeight="1" x14ac:dyDescent="0.3">
      <c r="A6" s="105" t="s">
        <v>12</v>
      </c>
      <c r="B6" s="106">
        <v>450000</v>
      </c>
      <c r="C6" s="106">
        <v>450000</v>
      </c>
      <c r="D6" s="106">
        <v>450000</v>
      </c>
      <c r="E6" s="107">
        <f t="shared" ref="E6:E9" si="0">SUM(B6:D6)</f>
        <v>1350000</v>
      </c>
    </row>
    <row r="7" spans="1:5" ht="19.149999999999999" customHeight="1" x14ac:dyDescent="0.3">
      <c r="A7" s="108" t="s">
        <v>13</v>
      </c>
      <c r="B7" s="109">
        <v>660000</v>
      </c>
      <c r="C7" s="110">
        <v>660000</v>
      </c>
      <c r="D7" s="110">
        <v>660000</v>
      </c>
      <c r="E7" s="104">
        <f t="shared" si="0"/>
        <v>1980000</v>
      </c>
    </row>
    <row r="8" spans="1:5" ht="19.149999999999999" customHeight="1" x14ac:dyDescent="0.3">
      <c r="A8" s="105" t="s">
        <v>14</v>
      </c>
      <c r="B8" s="111">
        <v>280000</v>
      </c>
      <c r="C8" s="111">
        <v>280000</v>
      </c>
      <c r="D8" s="111">
        <v>280000</v>
      </c>
      <c r="E8" s="107">
        <f t="shared" si="0"/>
        <v>840000</v>
      </c>
    </row>
    <row r="9" spans="1:5" ht="19.149999999999999" customHeight="1" x14ac:dyDescent="0.3">
      <c r="A9" s="108" t="s">
        <v>15</v>
      </c>
      <c r="B9" s="103">
        <v>50000</v>
      </c>
      <c r="C9" s="112">
        <v>50000</v>
      </c>
      <c r="D9" s="103">
        <v>50000</v>
      </c>
      <c r="E9" s="113">
        <f t="shared" si="0"/>
        <v>150000</v>
      </c>
    </row>
    <row r="10" spans="1:5" ht="19.149999999999999" customHeight="1" thickBot="1" x14ac:dyDescent="0.35">
      <c r="A10" s="64" t="s">
        <v>16</v>
      </c>
      <c r="B10" s="36">
        <f>SUM(B5:B9)</f>
        <v>1775000</v>
      </c>
      <c r="C10" s="36">
        <f t="shared" ref="C10:E10" si="1">SUM(C5:C9)</f>
        <v>1775000</v>
      </c>
      <c r="D10" s="36">
        <f t="shared" si="1"/>
        <v>1775000</v>
      </c>
      <c r="E10" s="43">
        <f t="shared" si="1"/>
        <v>5325000</v>
      </c>
    </row>
    <row r="11" spans="1:5" ht="19.149999999999999" customHeight="1" thickTop="1" x14ac:dyDescent="0.35">
      <c r="A11" s="61" t="s">
        <v>17</v>
      </c>
      <c r="B11" s="103"/>
      <c r="C11" s="103"/>
      <c r="D11" s="114"/>
      <c r="E11" s="115"/>
    </row>
    <row r="12" spans="1:5" ht="19.149999999999999" customHeight="1" x14ac:dyDescent="0.3">
      <c r="A12" s="116" t="s">
        <v>18</v>
      </c>
      <c r="B12" s="117">
        <v>10000</v>
      </c>
      <c r="C12" s="117">
        <v>10000</v>
      </c>
      <c r="D12" s="118">
        <v>10000</v>
      </c>
      <c r="E12" s="119">
        <f>SUM(B12:D12)</f>
        <v>30000</v>
      </c>
    </row>
    <row r="13" spans="1:5" ht="19.149999999999999" customHeight="1" thickBot="1" x14ac:dyDescent="0.35">
      <c r="A13" s="65" t="s">
        <v>19</v>
      </c>
      <c r="B13" s="11">
        <f>SUM(B12)</f>
        <v>10000</v>
      </c>
      <c r="C13" s="11">
        <f t="shared" ref="C13:E13" si="2">SUM(C12)</f>
        <v>10000</v>
      </c>
      <c r="D13" s="11">
        <f t="shared" si="2"/>
        <v>10000</v>
      </c>
      <c r="E13" s="62">
        <f t="shared" si="2"/>
        <v>30000</v>
      </c>
    </row>
    <row r="14" spans="1:5" ht="19.149999999999999" customHeight="1" thickTop="1" x14ac:dyDescent="0.35">
      <c r="A14" s="63" t="s">
        <v>20</v>
      </c>
      <c r="B14" s="120"/>
      <c r="C14" s="118"/>
      <c r="D14" s="120"/>
      <c r="E14" s="121"/>
    </row>
    <row r="15" spans="1:5" ht="19.149999999999999" customHeight="1" x14ac:dyDescent="0.3">
      <c r="A15" s="108" t="s">
        <v>21</v>
      </c>
      <c r="B15" s="109">
        <v>33333.339999999997</v>
      </c>
      <c r="C15" s="110">
        <v>33333.33</v>
      </c>
      <c r="D15" s="103">
        <v>33333.33</v>
      </c>
      <c r="E15" s="104">
        <f>SUM(B15:D15)</f>
        <v>100000</v>
      </c>
    </row>
    <row r="16" spans="1:5" ht="19.149999999999999" customHeight="1" x14ac:dyDescent="0.3">
      <c r="A16" s="105" t="s">
        <v>22</v>
      </c>
      <c r="B16" s="118">
        <v>35000</v>
      </c>
      <c r="C16" s="111">
        <v>35000</v>
      </c>
      <c r="D16" s="106">
        <v>35000</v>
      </c>
      <c r="E16" s="122">
        <f t="shared" ref="E16:E20" si="3">SUM(B16:D16)</f>
        <v>105000</v>
      </c>
    </row>
    <row r="17" spans="1:5" ht="19.149999999999999" customHeight="1" x14ac:dyDescent="0.3">
      <c r="A17" s="108" t="s">
        <v>23</v>
      </c>
      <c r="B17" s="110">
        <v>5250</v>
      </c>
      <c r="C17" s="109">
        <v>5250</v>
      </c>
      <c r="D17" s="110">
        <v>5250</v>
      </c>
      <c r="E17" s="123">
        <f t="shared" si="3"/>
        <v>15750</v>
      </c>
    </row>
    <row r="18" spans="1:5" ht="19.149999999999999" customHeight="1" x14ac:dyDescent="0.3">
      <c r="A18" s="105" t="s">
        <v>24</v>
      </c>
      <c r="B18" s="106">
        <v>920000</v>
      </c>
      <c r="C18" s="111">
        <v>920000</v>
      </c>
      <c r="D18" s="106">
        <v>920000</v>
      </c>
      <c r="E18" s="121">
        <f t="shared" si="3"/>
        <v>2760000</v>
      </c>
    </row>
    <row r="19" spans="1:5" ht="19.149999999999999" customHeight="1" x14ac:dyDescent="0.3">
      <c r="A19" s="102" t="s">
        <v>25</v>
      </c>
      <c r="B19" s="109">
        <v>2300</v>
      </c>
      <c r="C19" s="109">
        <v>2300</v>
      </c>
      <c r="D19" s="109">
        <v>2300</v>
      </c>
      <c r="E19" s="124">
        <f t="shared" si="3"/>
        <v>6900</v>
      </c>
    </row>
    <row r="20" spans="1:5" ht="19.149999999999999" customHeight="1" x14ac:dyDescent="0.3">
      <c r="A20" s="116" t="s">
        <v>26</v>
      </c>
      <c r="B20" s="118">
        <v>2800</v>
      </c>
      <c r="C20" s="118">
        <v>2800</v>
      </c>
      <c r="D20" s="117">
        <v>2800</v>
      </c>
      <c r="E20" s="119">
        <f t="shared" si="3"/>
        <v>8400</v>
      </c>
    </row>
    <row r="21" spans="1:5" ht="19.149999999999999" customHeight="1" thickBot="1" x14ac:dyDescent="0.35">
      <c r="A21" s="65" t="s">
        <v>27</v>
      </c>
      <c r="B21" s="11">
        <f>SUM(B15:B20)</f>
        <v>998683.34</v>
      </c>
      <c r="C21" s="11">
        <f t="shared" ref="C21:D21" si="4">SUM(C15:C20)</f>
        <v>998683.33</v>
      </c>
      <c r="D21" s="11">
        <f t="shared" si="4"/>
        <v>998683.33</v>
      </c>
      <c r="E21" s="62">
        <f>SUM(E15:E20)</f>
        <v>2996050</v>
      </c>
    </row>
    <row r="22" spans="1:5" ht="14.5" thickTop="1" x14ac:dyDescent="0.3">
      <c r="A22" s="125"/>
      <c r="B22" s="103"/>
      <c r="C22" s="103"/>
      <c r="D22" s="103"/>
      <c r="E22" s="103"/>
    </row>
    <row r="23" spans="1:5" x14ac:dyDescent="0.3">
      <c r="A23" s="125"/>
      <c r="B23" s="125"/>
      <c r="C23" s="125"/>
      <c r="D23" s="125"/>
      <c r="E23" s="125"/>
    </row>
  </sheetData>
  <mergeCells count="2">
    <mergeCell ref="A1:E1"/>
    <mergeCell ref="A2:E2"/>
  </mergeCells>
  <phoneticPr fontId="2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68CCD-CE9F-48E0-8F52-97227C87799A}">
  <dimension ref="A1:G62"/>
  <sheetViews>
    <sheetView showGridLines="0" workbookViewId="0">
      <selection activeCell="A3" sqref="A3"/>
    </sheetView>
  </sheetViews>
  <sheetFormatPr defaultRowHeight="14" x14ac:dyDescent="0.3"/>
  <cols>
    <col min="1" max="1" width="44.08203125" customWidth="1"/>
    <col min="2" max="5" width="15.75" style="12" customWidth="1"/>
    <col min="6" max="7" width="12.58203125" customWidth="1"/>
    <col min="8" max="8" width="12.5" customWidth="1"/>
    <col min="9" max="10" width="11.25" bestFit="1" customWidth="1"/>
    <col min="11" max="11" width="12.83203125" bestFit="1" customWidth="1"/>
  </cols>
  <sheetData>
    <row r="1" spans="1:6" ht="22.5" x14ac:dyDescent="0.45">
      <c r="A1" s="153" t="s">
        <v>28</v>
      </c>
      <c r="B1" s="153"/>
      <c r="C1" s="153"/>
      <c r="D1" s="153"/>
      <c r="E1" s="153"/>
    </row>
    <row r="2" spans="1:6" ht="22.5" x14ac:dyDescent="0.45">
      <c r="A2" s="154" t="s">
        <v>29</v>
      </c>
      <c r="B2" s="154"/>
      <c r="C2" s="154"/>
      <c r="D2" s="154"/>
      <c r="E2" s="154"/>
    </row>
    <row r="3" spans="1:6" ht="23" thickBot="1" x14ac:dyDescent="0.5">
      <c r="A3" s="29"/>
      <c r="B3" s="32" t="s">
        <v>2</v>
      </c>
      <c r="C3" s="30" t="s">
        <v>30</v>
      </c>
      <c r="D3" s="30" t="s">
        <v>4</v>
      </c>
      <c r="E3" s="30" t="s">
        <v>5</v>
      </c>
      <c r="F3" s="31"/>
    </row>
    <row r="4" spans="1:6" ht="18" customHeight="1" x14ac:dyDescent="0.3">
      <c r="A4" s="66" t="s">
        <v>31</v>
      </c>
      <c r="B4" s="67"/>
    </row>
    <row r="5" spans="1:6" ht="18" customHeight="1" x14ac:dyDescent="0.3">
      <c r="A5" s="40" t="s">
        <v>11</v>
      </c>
      <c r="B5" s="46">
        <v>240000</v>
      </c>
      <c r="C5" s="46">
        <v>400000</v>
      </c>
      <c r="D5" s="46">
        <v>335000</v>
      </c>
      <c r="E5" s="47">
        <f>SUM(B5:D5)</f>
        <v>975000</v>
      </c>
      <c r="F5" s="3"/>
    </row>
    <row r="6" spans="1:6" ht="18" customHeight="1" x14ac:dyDescent="0.3">
      <c r="A6" s="48" t="s">
        <v>12</v>
      </c>
      <c r="B6" s="25">
        <v>740000</v>
      </c>
      <c r="C6" s="25">
        <v>447800</v>
      </c>
      <c r="D6" s="25">
        <v>138000</v>
      </c>
      <c r="E6" s="49">
        <f>SUM(B6:D6)</f>
        <v>1325800</v>
      </c>
      <c r="F6" s="3"/>
    </row>
    <row r="7" spans="1:6" ht="18" customHeight="1" x14ac:dyDescent="0.3">
      <c r="A7" s="41" t="s">
        <v>13</v>
      </c>
      <c r="B7" s="15">
        <v>773000</v>
      </c>
      <c r="C7" s="15">
        <v>632050</v>
      </c>
      <c r="D7" s="15">
        <v>570500</v>
      </c>
      <c r="E7" s="50">
        <f t="shared" ref="E7:E9" si="0">SUM(B7:D7)</f>
        <v>1975550</v>
      </c>
      <c r="F7" s="3"/>
    </row>
    <row r="8" spans="1:6" ht="18" customHeight="1" x14ac:dyDescent="0.3">
      <c r="A8" s="48" t="s">
        <v>14</v>
      </c>
      <c r="B8" s="25">
        <v>280000</v>
      </c>
      <c r="C8" s="25">
        <v>289000</v>
      </c>
      <c r="D8" s="25">
        <v>284000</v>
      </c>
      <c r="E8" s="49">
        <f t="shared" si="0"/>
        <v>853000</v>
      </c>
      <c r="F8" s="3"/>
    </row>
    <row r="9" spans="1:6" ht="18" customHeight="1" x14ac:dyDescent="0.3">
      <c r="A9" s="41" t="s">
        <v>15</v>
      </c>
      <c r="B9" s="15">
        <v>21000</v>
      </c>
      <c r="C9" s="15">
        <v>60000</v>
      </c>
      <c r="D9" s="15">
        <v>42000</v>
      </c>
      <c r="E9" s="50">
        <f t="shared" si="0"/>
        <v>123000</v>
      </c>
      <c r="F9" s="3"/>
    </row>
    <row r="10" spans="1:6" ht="18" customHeight="1" thickBot="1" x14ac:dyDescent="0.35">
      <c r="A10" s="42" t="s">
        <v>32</v>
      </c>
      <c r="B10" s="26">
        <f>SUM(B5:B9)</f>
        <v>2054000</v>
      </c>
      <c r="C10" s="26">
        <f t="shared" ref="C10" si="1">SUM(C5:C9)</f>
        <v>1828850</v>
      </c>
      <c r="D10" s="26">
        <f>SUM(D5:D9)</f>
        <v>1369500</v>
      </c>
      <c r="E10" s="51">
        <f>SUM(E5:E9)</f>
        <v>5252350</v>
      </c>
      <c r="F10" s="3"/>
    </row>
    <row r="11" spans="1:6" ht="18" customHeight="1" thickTop="1" x14ac:dyDescent="0.3">
      <c r="A11" s="68" t="s">
        <v>33</v>
      </c>
      <c r="B11" s="16"/>
      <c r="C11" s="16"/>
      <c r="D11" s="16"/>
      <c r="E11" s="52"/>
      <c r="F11" s="3"/>
    </row>
    <row r="12" spans="1:6" ht="18" customHeight="1" x14ac:dyDescent="0.3">
      <c r="A12" s="41" t="s">
        <v>18</v>
      </c>
      <c r="B12" s="17">
        <v>10001.219999999999</v>
      </c>
      <c r="C12" s="17">
        <v>8932.44</v>
      </c>
      <c r="D12" s="17">
        <v>9466.34</v>
      </c>
      <c r="E12" s="50">
        <f>SUM(Table1[[#This Row],[Column2]:[Column4]])</f>
        <v>28400</v>
      </c>
      <c r="F12" s="3"/>
    </row>
    <row r="13" spans="1:6" ht="18" customHeight="1" thickBot="1" x14ac:dyDescent="0.35">
      <c r="A13" s="44" t="s">
        <v>34</v>
      </c>
      <c r="B13" s="13">
        <f>B12</f>
        <v>10001.219999999999</v>
      </c>
      <c r="C13" s="13">
        <f t="shared" ref="C13:D13" si="2">C12</f>
        <v>8932.44</v>
      </c>
      <c r="D13" s="13">
        <f t="shared" si="2"/>
        <v>9466.34</v>
      </c>
      <c r="E13" s="53">
        <f>E12</f>
        <v>28400</v>
      </c>
      <c r="F13" s="3"/>
    </row>
    <row r="14" spans="1:6" ht="18" customHeight="1" thickTop="1" x14ac:dyDescent="0.3">
      <c r="A14" s="69" t="s">
        <v>35</v>
      </c>
      <c r="B14" s="27"/>
      <c r="C14" s="27"/>
      <c r="D14" s="27"/>
      <c r="E14" s="54"/>
      <c r="F14" s="3"/>
    </row>
    <row r="15" spans="1:6" ht="18" customHeight="1" x14ac:dyDescent="0.3">
      <c r="A15" s="41" t="s">
        <v>21</v>
      </c>
      <c r="B15" s="15">
        <v>33333.339999999997</v>
      </c>
      <c r="C15" s="17">
        <v>33333.33</v>
      </c>
      <c r="D15" s="17">
        <v>33333.33</v>
      </c>
      <c r="E15" s="50">
        <f>SUM(B15:D15)</f>
        <v>100000</v>
      </c>
      <c r="F15" s="3"/>
    </row>
    <row r="16" spans="1:6" ht="18" customHeight="1" x14ac:dyDescent="0.3">
      <c r="A16" s="48" t="s">
        <v>22</v>
      </c>
      <c r="B16" s="28">
        <v>35850</v>
      </c>
      <c r="C16" s="28">
        <v>20000</v>
      </c>
      <c r="D16" s="28">
        <v>51700</v>
      </c>
      <c r="E16" s="49">
        <f t="shared" ref="E16:E20" si="3">SUM(B16:D16)</f>
        <v>107550</v>
      </c>
      <c r="F16" s="3"/>
    </row>
    <row r="17" spans="1:7" ht="18" customHeight="1" x14ac:dyDescent="0.3">
      <c r="A17" s="41" t="s">
        <v>23</v>
      </c>
      <c r="B17" s="17">
        <v>4000</v>
      </c>
      <c r="C17" s="17">
        <v>5000</v>
      </c>
      <c r="D17" s="17">
        <v>6750</v>
      </c>
      <c r="E17" s="50">
        <f t="shared" si="3"/>
        <v>15750</v>
      </c>
      <c r="F17" s="3"/>
    </row>
    <row r="18" spans="1:7" ht="18" customHeight="1" x14ac:dyDescent="0.3">
      <c r="A18" s="48" t="s">
        <v>24</v>
      </c>
      <c r="B18" s="28">
        <v>810000</v>
      </c>
      <c r="C18" s="28">
        <v>915000</v>
      </c>
      <c r="D18" s="28">
        <v>1050500</v>
      </c>
      <c r="E18" s="49">
        <f t="shared" si="3"/>
        <v>2775500</v>
      </c>
      <c r="F18" s="3"/>
    </row>
    <row r="19" spans="1:7" ht="18" customHeight="1" x14ac:dyDescent="0.3">
      <c r="A19" s="41" t="s">
        <v>25</v>
      </c>
      <c r="B19" s="17">
        <v>2200</v>
      </c>
      <c r="C19" s="17">
        <v>2200</v>
      </c>
      <c r="D19" s="17">
        <v>2350</v>
      </c>
      <c r="E19" s="50">
        <f t="shared" si="3"/>
        <v>6750</v>
      </c>
      <c r="F19" s="3"/>
    </row>
    <row r="20" spans="1:7" ht="18" customHeight="1" x14ac:dyDescent="0.3">
      <c r="A20" s="48" t="s">
        <v>26</v>
      </c>
      <c r="B20" s="28">
        <v>2800</v>
      </c>
      <c r="C20" s="28">
        <v>2800</v>
      </c>
      <c r="D20" s="28">
        <v>2800</v>
      </c>
      <c r="E20" s="49">
        <f t="shared" si="3"/>
        <v>8400</v>
      </c>
      <c r="F20" s="3"/>
    </row>
    <row r="21" spans="1:7" ht="18" customHeight="1" thickBot="1" x14ac:dyDescent="0.35">
      <c r="A21" s="44" t="s">
        <v>36</v>
      </c>
      <c r="B21" s="13">
        <f>SUM(B15:B20)</f>
        <v>888183.34</v>
      </c>
      <c r="C21" s="13">
        <f>SUM(C15:C20)</f>
        <v>978333.33</v>
      </c>
      <c r="D21" s="13">
        <f>SUM(D15:D20)</f>
        <v>1147433.33</v>
      </c>
      <c r="E21" s="53">
        <f>SUM(E15:E20)</f>
        <v>3013950</v>
      </c>
      <c r="F21" s="3"/>
      <c r="G21" s="3"/>
    </row>
    <row r="22" spans="1:7" ht="18" customHeight="1" thickTop="1" x14ac:dyDescent="0.3">
      <c r="A22" s="68" t="s">
        <v>37</v>
      </c>
      <c r="B22" s="16"/>
      <c r="C22" s="16"/>
      <c r="D22" s="16"/>
      <c r="E22" s="52"/>
      <c r="F22" s="3"/>
      <c r="G22" s="3"/>
    </row>
    <row r="23" spans="1:7" ht="18" customHeight="1" x14ac:dyDescent="0.3">
      <c r="A23" s="41" t="s">
        <v>38</v>
      </c>
      <c r="B23" s="17">
        <f>SUM(B5,B6,B7,B8,B9)</f>
        <v>2054000</v>
      </c>
      <c r="C23" s="17">
        <f>SUM(C5,C6,C7,C8,C9)</f>
        <v>1828850</v>
      </c>
      <c r="D23" s="17">
        <f>SUM(D5,D6,D7,D8,D9)</f>
        <v>1369500</v>
      </c>
      <c r="E23" s="50">
        <f>SUM(B23:D23)</f>
        <v>5252350</v>
      </c>
      <c r="F23" s="3"/>
      <c r="G23" s="3"/>
    </row>
    <row r="24" spans="1:7" ht="18" customHeight="1" thickBot="1" x14ac:dyDescent="0.35">
      <c r="A24" s="57" t="s">
        <v>39</v>
      </c>
      <c r="B24" s="58">
        <f>B12</f>
        <v>10001.219999999999</v>
      </c>
      <c r="C24" s="58">
        <f>C12</f>
        <v>8932.44</v>
      </c>
      <c r="D24" s="58">
        <f>D12</f>
        <v>9466.34</v>
      </c>
      <c r="E24" s="59">
        <f t="shared" ref="E24:E28" si="4">SUM(B24:D24)</f>
        <v>28400</v>
      </c>
      <c r="F24" s="3"/>
      <c r="G24" s="3"/>
    </row>
    <row r="25" spans="1:7" ht="18" customHeight="1" x14ac:dyDescent="0.3">
      <c r="A25" s="45" t="s">
        <v>40</v>
      </c>
      <c r="B25" s="19">
        <f>B23-B24</f>
        <v>2043998.78</v>
      </c>
      <c r="C25" s="19">
        <f>C23-C24</f>
        <v>1819917.56</v>
      </c>
      <c r="D25" s="19">
        <f>D23-D24</f>
        <v>1360033.66</v>
      </c>
      <c r="E25" s="55">
        <f>E23-E24</f>
        <v>5223950</v>
      </c>
      <c r="F25" s="3"/>
      <c r="G25" s="3"/>
    </row>
    <row r="26" spans="1:7" ht="18" customHeight="1" x14ac:dyDescent="0.3">
      <c r="A26" s="41" t="s">
        <v>41</v>
      </c>
      <c r="B26" s="24">
        <f>SUM(B15:B20)</f>
        <v>888183.34</v>
      </c>
      <c r="C26" s="24">
        <f>SUM(C15:C20)</f>
        <v>978333.33</v>
      </c>
      <c r="D26" s="24">
        <f>SUM(D15:D20)</f>
        <v>1147433.33</v>
      </c>
      <c r="E26" s="50">
        <f t="shared" si="4"/>
        <v>3013950</v>
      </c>
      <c r="F26" s="3"/>
      <c r="G26" s="3"/>
    </row>
    <row r="27" spans="1:7" ht="18" customHeight="1" x14ac:dyDescent="0.3">
      <c r="A27" s="41" t="s">
        <v>42</v>
      </c>
      <c r="B27" s="24">
        <v>0</v>
      </c>
      <c r="C27" s="24">
        <v>0</v>
      </c>
      <c r="D27" s="24">
        <v>0</v>
      </c>
      <c r="E27" s="56">
        <v>0</v>
      </c>
      <c r="F27" s="3"/>
      <c r="G27" s="3"/>
    </row>
    <row r="28" spans="1:7" ht="18" customHeight="1" x14ac:dyDescent="0.3">
      <c r="A28" s="41" t="s">
        <v>43</v>
      </c>
      <c r="B28" s="24">
        <v>0</v>
      </c>
      <c r="C28" s="24">
        <v>0</v>
      </c>
      <c r="D28" s="24">
        <v>0</v>
      </c>
      <c r="E28" s="50">
        <f t="shared" si="4"/>
        <v>0</v>
      </c>
      <c r="F28" s="6"/>
    </row>
    <row r="29" spans="1:7" ht="18" customHeight="1" thickBot="1" x14ac:dyDescent="0.35">
      <c r="A29" s="44" t="s">
        <v>44</v>
      </c>
      <c r="B29" s="13">
        <f>B25-SUM(B26:B28)</f>
        <v>1155815.44</v>
      </c>
      <c r="C29" s="13">
        <f t="shared" ref="C29:E29" si="5">C25-SUM(C26:C28)</f>
        <v>841584.2300000001</v>
      </c>
      <c r="D29" s="13">
        <f t="shared" si="5"/>
        <v>212600.32999999984</v>
      </c>
      <c r="E29" s="53">
        <f t="shared" si="5"/>
        <v>2210000</v>
      </c>
      <c r="G29" s="12"/>
    </row>
    <row r="30" spans="1:7" ht="18" customHeight="1" thickTop="1" x14ac:dyDescent="0.3">
      <c r="A30" s="18"/>
      <c r="B30" s="19"/>
      <c r="C30" s="19"/>
      <c r="D30" s="19"/>
      <c r="E30" s="19"/>
    </row>
    <row r="31" spans="1:7" ht="14.5" thickBot="1" x14ac:dyDescent="0.35"/>
    <row r="32" spans="1:7" ht="14.5" thickBot="1" x14ac:dyDescent="0.35">
      <c r="A32" s="20" t="s">
        <v>45</v>
      </c>
      <c r="B32" s="21"/>
      <c r="C32" s="22"/>
      <c r="D32" s="22"/>
      <c r="E32" s="23"/>
    </row>
    <row r="38" spans="6:6" x14ac:dyDescent="0.3">
      <c r="F38" s="3"/>
    </row>
    <row r="39" spans="6:6" x14ac:dyDescent="0.3">
      <c r="F39" s="3"/>
    </row>
    <row r="40" spans="6:6" x14ac:dyDescent="0.3">
      <c r="F40" s="3"/>
    </row>
    <row r="41" spans="6:6" x14ac:dyDescent="0.3">
      <c r="F41" s="3"/>
    </row>
    <row r="42" spans="6:6" x14ac:dyDescent="0.3">
      <c r="F42" s="3"/>
    </row>
    <row r="43" spans="6:6" x14ac:dyDescent="0.3">
      <c r="F43" s="3"/>
    </row>
    <row r="44" spans="6:6" x14ac:dyDescent="0.3">
      <c r="F44" s="3"/>
    </row>
    <row r="45" spans="6:6" x14ac:dyDescent="0.3">
      <c r="F45" s="3"/>
    </row>
    <row r="46" spans="6:6" x14ac:dyDescent="0.3">
      <c r="F46" s="3"/>
    </row>
    <row r="47" spans="6:6" x14ac:dyDescent="0.3">
      <c r="F47" s="3"/>
    </row>
    <row r="48" spans="6:6" x14ac:dyDescent="0.3">
      <c r="F48" s="3"/>
    </row>
    <row r="49" spans="1:6" x14ac:dyDescent="0.3">
      <c r="F49" s="3"/>
    </row>
    <row r="50" spans="1:6" x14ac:dyDescent="0.3">
      <c r="F50" s="3"/>
    </row>
    <row r="51" spans="1:6" x14ac:dyDescent="0.3">
      <c r="F51" s="3"/>
    </row>
    <row r="52" spans="1:6" x14ac:dyDescent="0.3">
      <c r="F52" s="3"/>
    </row>
    <row r="53" spans="1:6" x14ac:dyDescent="0.3">
      <c r="F53" s="3"/>
    </row>
    <row r="54" spans="1:6" x14ac:dyDescent="0.3">
      <c r="A54" s="4"/>
      <c r="F54" s="3"/>
    </row>
    <row r="55" spans="1:6" ht="22.5" x14ac:dyDescent="0.3">
      <c r="A55" s="1"/>
      <c r="F55" s="3"/>
    </row>
    <row r="56" spans="1:6" x14ac:dyDescent="0.3">
      <c r="A56" s="2"/>
      <c r="B56" s="14"/>
      <c r="C56" s="14"/>
      <c r="D56" s="14"/>
      <c r="F56" s="3"/>
    </row>
    <row r="57" spans="1:6" x14ac:dyDescent="0.3">
      <c r="A57" s="2"/>
      <c r="F57" s="3"/>
    </row>
    <row r="58" spans="1:6" x14ac:dyDescent="0.3">
      <c r="A58" s="2"/>
      <c r="F58" s="3"/>
    </row>
    <row r="59" spans="1:6" x14ac:dyDescent="0.3">
      <c r="A59" s="2"/>
      <c r="F59" s="3"/>
    </row>
    <row r="60" spans="1:6" x14ac:dyDescent="0.3">
      <c r="A60" s="2"/>
      <c r="F60" s="3"/>
    </row>
    <row r="61" spans="1:6" x14ac:dyDescent="0.3">
      <c r="A61" s="2"/>
      <c r="F61" s="3"/>
    </row>
    <row r="62" spans="1:6" x14ac:dyDescent="0.3">
      <c r="A62" s="5"/>
    </row>
  </sheetData>
  <mergeCells count="2">
    <mergeCell ref="A1:E1"/>
    <mergeCell ref="A2:E2"/>
  </mergeCells>
  <conditionalFormatting sqref="B5:E28">
    <cfRule type="cellIs" dxfId="5" priority="2" operator="lessThan">
      <formula>0</formula>
    </cfRule>
  </conditionalFormatting>
  <conditionalFormatting sqref="B29:E30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E052-2688-43A9-AE3D-AEE34A4954C4}">
  <dimension ref="A1:K32"/>
  <sheetViews>
    <sheetView showGridLines="0" workbookViewId="0">
      <selection activeCell="K31" sqref="K31"/>
    </sheetView>
  </sheetViews>
  <sheetFormatPr defaultRowHeight="14" x14ac:dyDescent="0.3"/>
  <cols>
    <col min="1" max="1" width="40.25" customWidth="1"/>
    <col min="2" max="2" width="15.83203125" customWidth="1"/>
    <col min="3" max="3" width="16.33203125" customWidth="1"/>
    <col min="4" max="4" width="15.83203125" customWidth="1"/>
    <col min="5" max="5" width="15.75" customWidth="1"/>
    <col min="6" max="6" width="15.83203125" customWidth="1"/>
    <col min="7" max="7" width="15.75" customWidth="1"/>
    <col min="8" max="10" width="15.83203125" customWidth="1"/>
  </cols>
  <sheetData>
    <row r="1" spans="1:11" ht="22.5" x14ac:dyDescent="0.4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ht="22.5" x14ac:dyDescent="0.45">
      <c r="A2" s="153" t="s">
        <v>46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ht="19.149999999999999" customHeight="1" x14ac:dyDescent="0.35">
      <c r="A3" s="37"/>
      <c r="B3" s="155" t="s">
        <v>47</v>
      </c>
      <c r="C3" s="155"/>
      <c r="D3" s="155"/>
      <c r="E3" s="155" t="s">
        <v>30</v>
      </c>
      <c r="F3" s="155"/>
      <c r="G3" s="155"/>
      <c r="H3" s="155" t="s">
        <v>4</v>
      </c>
      <c r="I3" s="155"/>
      <c r="J3" s="155"/>
    </row>
    <row r="4" spans="1:11" ht="19.149999999999999" customHeight="1" x14ac:dyDescent="0.3">
      <c r="A4" s="38"/>
      <c r="B4" s="39" t="s">
        <v>48</v>
      </c>
      <c r="C4" s="39" t="s">
        <v>49</v>
      </c>
      <c r="D4" s="39" t="s">
        <v>50</v>
      </c>
      <c r="E4" s="39" t="s">
        <v>48</v>
      </c>
      <c r="F4" s="39" t="s">
        <v>49</v>
      </c>
      <c r="G4" s="39" t="s">
        <v>50</v>
      </c>
      <c r="H4" s="39" t="s">
        <v>48</v>
      </c>
      <c r="I4" s="39" t="s">
        <v>49</v>
      </c>
      <c r="J4" s="39" t="s">
        <v>50</v>
      </c>
    </row>
    <row r="5" spans="1:11" ht="19.149999999999999" customHeight="1" x14ac:dyDescent="0.3">
      <c r="A5" s="81" t="s">
        <v>51</v>
      </c>
      <c r="B5" s="82"/>
      <c r="C5" s="82"/>
      <c r="D5" s="82"/>
      <c r="E5" s="82"/>
      <c r="F5" s="82"/>
      <c r="G5" s="82"/>
      <c r="H5" s="82"/>
      <c r="I5" s="82"/>
      <c r="J5" s="86"/>
      <c r="K5" s="91"/>
    </row>
    <row r="6" spans="1:11" ht="19.149999999999999" customHeight="1" x14ac:dyDescent="0.3">
      <c r="A6" s="83" t="str">
        <f>Budgeted!A5</f>
        <v>IT Services</v>
      </c>
      <c r="B6" s="126" cm="1">
        <f t="array" ref="B6:B11">'Actual '!B5:B10</f>
        <v>240000</v>
      </c>
      <c r="C6" s="126" cm="1">
        <f t="array" ref="C6:C11">Budgeted!B5:B10</f>
        <v>335000</v>
      </c>
      <c r="D6" s="126">
        <f>B6-C6</f>
        <v>-95000</v>
      </c>
      <c r="E6" s="126" cm="1">
        <f t="array" ref="E6:E11">'Actual '!C5:C10</f>
        <v>400000</v>
      </c>
      <c r="F6" s="126" cm="1">
        <f t="array" ref="F6:F11">Budgeted!C5:C10</f>
        <v>335000</v>
      </c>
      <c r="G6" s="126">
        <f>E6-F6</f>
        <v>65000</v>
      </c>
      <c r="H6" s="126" cm="1">
        <f t="array" ref="H6:H11">'Actual '!D5:D10</f>
        <v>335000</v>
      </c>
      <c r="I6" s="126" cm="1">
        <f t="array" ref="I6:I11">Budgeted!D5:D10</f>
        <v>335000</v>
      </c>
      <c r="J6" s="127">
        <f>H6-I6</f>
        <v>0</v>
      </c>
    </row>
    <row r="7" spans="1:11" ht="19.149999999999999" customHeight="1" x14ac:dyDescent="0.3">
      <c r="A7" s="84" t="str">
        <f>Budgeted!A6</f>
        <v>Financial Services</v>
      </c>
      <c r="B7" s="128">
        <v>740000</v>
      </c>
      <c r="C7" s="128">
        <v>450000</v>
      </c>
      <c r="D7" s="128">
        <f t="shared" ref="D7:D14" si="0">B7-C7</f>
        <v>290000</v>
      </c>
      <c r="E7" s="128">
        <v>447800</v>
      </c>
      <c r="F7" s="128">
        <v>450000</v>
      </c>
      <c r="G7" s="128">
        <f t="shared" ref="G7:G11" si="1">E7-F7</f>
        <v>-2200</v>
      </c>
      <c r="H7" s="128">
        <v>138000</v>
      </c>
      <c r="I7" s="128">
        <v>450000</v>
      </c>
      <c r="J7" s="129">
        <f t="shared" ref="J7:J11" si="2">H7-I7</f>
        <v>-312000</v>
      </c>
    </row>
    <row r="8" spans="1:11" ht="19.149999999999999" customHeight="1" x14ac:dyDescent="0.3">
      <c r="A8" s="85" t="str">
        <f>Budgeted!A7</f>
        <v>Business Services</v>
      </c>
      <c r="B8" s="126">
        <v>773000</v>
      </c>
      <c r="C8" s="126">
        <v>660000</v>
      </c>
      <c r="D8" s="126">
        <f t="shared" si="0"/>
        <v>113000</v>
      </c>
      <c r="E8" s="126">
        <v>632050</v>
      </c>
      <c r="F8" s="126">
        <v>660000</v>
      </c>
      <c r="G8" s="126">
        <f t="shared" si="1"/>
        <v>-27950</v>
      </c>
      <c r="H8" s="126">
        <v>570500</v>
      </c>
      <c r="I8" s="126">
        <v>660000</v>
      </c>
      <c r="J8" s="127">
        <f t="shared" si="2"/>
        <v>-89500</v>
      </c>
    </row>
    <row r="9" spans="1:11" ht="19.149999999999999" customHeight="1" x14ac:dyDescent="0.3">
      <c r="A9" s="84" t="str">
        <f>Budgeted!A8</f>
        <v>HR Services</v>
      </c>
      <c r="B9" s="128">
        <v>280000</v>
      </c>
      <c r="C9" s="128">
        <v>280000</v>
      </c>
      <c r="D9" s="128">
        <f t="shared" si="0"/>
        <v>0</v>
      </c>
      <c r="E9" s="128">
        <v>289000</v>
      </c>
      <c r="F9" s="128">
        <v>280000</v>
      </c>
      <c r="G9" s="128">
        <f t="shared" si="1"/>
        <v>9000</v>
      </c>
      <c r="H9" s="128">
        <v>284000</v>
      </c>
      <c r="I9" s="128">
        <v>280000</v>
      </c>
      <c r="J9" s="129">
        <f t="shared" si="2"/>
        <v>4000</v>
      </c>
    </row>
    <row r="10" spans="1:11" ht="19.149999999999999" customHeight="1" x14ac:dyDescent="0.3">
      <c r="A10" s="71" t="str">
        <f>Budgeted!A9</f>
        <v>Training services</v>
      </c>
      <c r="B10" s="130">
        <v>21000</v>
      </c>
      <c r="C10" s="130">
        <v>50000</v>
      </c>
      <c r="D10" s="130">
        <f t="shared" si="0"/>
        <v>-29000</v>
      </c>
      <c r="E10" s="130">
        <v>60000</v>
      </c>
      <c r="F10" s="130">
        <v>50000</v>
      </c>
      <c r="G10" s="130">
        <f t="shared" si="1"/>
        <v>10000</v>
      </c>
      <c r="H10" s="130">
        <v>42000</v>
      </c>
      <c r="I10" s="130">
        <v>50000</v>
      </c>
      <c r="J10" s="131">
        <f t="shared" si="2"/>
        <v>-8000</v>
      </c>
    </row>
    <row r="11" spans="1:11" ht="19.149999999999999" customHeight="1" thickBot="1" x14ac:dyDescent="0.35">
      <c r="A11" s="77" t="s">
        <v>52</v>
      </c>
      <c r="B11" s="132">
        <v>2054000</v>
      </c>
      <c r="C11" s="78">
        <v>1775000</v>
      </c>
      <c r="D11" s="79">
        <f t="shared" si="0"/>
        <v>279000</v>
      </c>
      <c r="E11" s="78">
        <v>1828850</v>
      </c>
      <c r="F11" s="79">
        <v>1775000</v>
      </c>
      <c r="G11" s="79">
        <f t="shared" si="1"/>
        <v>53850</v>
      </c>
      <c r="H11" s="79">
        <v>1369500</v>
      </c>
      <c r="I11" s="79">
        <v>1775000</v>
      </c>
      <c r="J11" s="87">
        <f t="shared" si="2"/>
        <v>-405500</v>
      </c>
    </row>
    <row r="12" spans="1:11" ht="19.149999999999999" customHeight="1" thickTop="1" x14ac:dyDescent="0.3">
      <c r="A12" s="89" t="s">
        <v>53</v>
      </c>
      <c r="B12" s="133"/>
      <c r="C12" s="133"/>
      <c r="D12" s="133"/>
      <c r="E12" s="133"/>
      <c r="F12" s="133"/>
      <c r="G12" s="133"/>
      <c r="H12" s="133"/>
      <c r="I12" s="133"/>
      <c r="J12" s="134"/>
    </row>
    <row r="13" spans="1:11" ht="19.149999999999999" customHeight="1" x14ac:dyDescent="0.3">
      <c r="A13" s="76" t="str">
        <f>Budgeted!A12</f>
        <v>Purchases</v>
      </c>
      <c r="B13" s="135" cm="1">
        <f t="array" ref="B13:B14">'Actual '!B12:B13</f>
        <v>10001.219999999999</v>
      </c>
      <c r="C13" s="135" cm="1">
        <f t="array" ref="C13:C14">Budgeted!B12:B13</f>
        <v>10000</v>
      </c>
      <c r="D13" s="136">
        <f t="shared" si="0"/>
        <v>1.2199999999993452</v>
      </c>
      <c r="E13" s="135" cm="1">
        <f t="array" ref="E13:E14">'Actual '!C12:C13</f>
        <v>8932.44</v>
      </c>
      <c r="F13" s="135" cm="1">
        <f t="array" ref="F13:F14">Budgeted!C12:C13</f>
        <v>10000</v>
      </c>
      <c r="G13" s="136">
        <f t="shared" ref="G13:G14" si="3">E13-F13</f>
        <v>-1067.5599999999995</v>
      </c>
      <c r="H13" s="135" cm="1">
        <f t="array" ref="H13:H14">'Actual '!D12:D13</f>
        <v>9466.34</v>
      </c>
      <c r="I13" s="135" cm="1">
        <f t="array" ref="I13:I14">Budgeted!E12:E13</f>
        <v>30000</v>
      </c>
      <c r="J13" s="137">
        <f t="shared" ref="J13:J14" si="4">H13-I13</f>
        <v>-20533.66</v>
      </c>
    </row>
    <row r="14" spans="1:11" ht="19.149999999999999" customHeight="1" thickBot="1" x14ac:dyDescent="0.35">
      <c r="A14" s="74" t="s">
        <v>54</v>
      </c>
      <c r="B14" s="138">
        <v>10001.219999999999</v>
      </c>
      <c r="C14" s="72">
        <v>10000</v>
      </c>
      <c r="D14" s="11">
        <f t="shared" si="0"/>
        <v>1.2199999999993452</v>
      </c>
      <c r="E14" s="72">
        <v>8932.44</v>
      </c>
      <c r="F14" s="11">
        <v>10000</v>
      </c>
      <c r="G14" s="11">
        <f t="shared" si="3"/>
        <v>-1067.5599999999995</v>
      </c>
      <c r="H14" s="11">
        <v>9466.34</v>
      </c>
      <c r="I14" s="11">
        <v>30000</v>
      </c>
      <c r="J14" s="88">
        <f t="shared" si="4"/>
        <v>-20533.66</v>
      </c>
    </row>
    <row r="15" spans="1:11" ht="19.149999999999999" customHeight="1" thickTop="1" x14ac:dyDescent="0.3">
      <c r="A15" s="80" t="s">
        <v>55</v>
      </c>
      <c r="B15" s="135"/>
      <c r="C15" s="135"/>
      <c r="D15" s="135"/>
      <c r="E15" s="135"/>
      <c r="F15" s="135"/>
      <c r="G15" s="135"/>
      <c r="H15" s="135"/>
      <c r="I15" s="135"/>
      <c r="J15" s="139"/>
    </row>
    <row r="16" spans="1:11" ht="19.149999999999999" customHeight="1" x14ac:dyDescent="0.3">
      <c r="A16" s="85" t="str">
        <f>Budgeted!A15</f>
        <v>Office Lease</v>
      </c>
      <c r="B16" s="140" cm="1">
        <f t="array" ref="B16:B22">'Actual '!B15:B21</f>
        <v>33333.339999999997</v>
      </c>
      <c r="C16" s="140" cm="1">
        <f t="array" ref="C16:C22">Budgeted!B15:B21</f>
        <v>33333.339999999997</v>
      </c>
      <c r="D16" s="140">
        <f>B16-C16</f>
        <v>0</v>
      </c>
      <c r="E16" s="140" cm="1">
        <f t="array" ref="E16:E22">'Actual '!C15:C21</f>
        <v>33333.33</v>
      </c>
      <c r="F16" s="140" cm="1">
        <f t="array" ref="F16:F22">Budgeted!C15:C21</f>
        <v>33333.33</v>
      </c>
      <c r="G16" s="140">
        <f>E16-F16</f>
        <v>0</v>
      </c>
      <c r="H16" s="140" cm="1">
        <f t="array" ref="H16:H22">'Actual '!D15:D21</f>
        <v>33333.33</v>
      </c>
      <c r="I16" s="140" cm="1">
        <f t="array" ref="I16:I22">Budgeted!D15:D21</f>
        <v>33333.33</v>
      </c>
      <c r="J16" s="141">
        <f>H16-I16</f>
        <v>0</v>
      </c>
    </row>
    <row r="17" spans="1:10" ht="19.149999999999999" customHeight="1" x14ac:dyDescent="0.3">
      <c r="A17" s="84" t="str">
        <f>Budgeted!A16</f>
        <v>Travel Expenses</v>
      </c>
      <c r="B17" s="142">
        <v>35850</v>
      </c>
      <c r="C17" s="142">
        <v>35000</v>
      </c>
      <c r="D17" s="142">
        <f t="shared" ref="D17:D22" si="5">B17-C17</f>
        <v>850</v>
      </c>
      <c r="E17" s="142">
        <v>20000</v>
      </c>
      <c r="F17" s="142">
        <v>35000</v>
      </c>
      <c r="G17" s="142">
        <f t="shared" ref="G17:G22" si="6">E17-F17</f>
        <v>-15000</v>
      </c>
      <c r="H17" s="142">
        <v>51700</v>
      </c>
      <c r="I17" s="142">
        <v>35000</v>
      </c>
      <c r="J17" s="143">
        <f t="shared" ref="J17:J22" si="7">H17-I17</f>
        <v>16700</v>
      </c>
    </row>
    <row r="18" spans="1:10" ht="19.149999999999999" customHeight="1" x14ac:dyDescent="0.3">
      <c r="A18" s="85" t="str">
        <f>Budgeted!A17</f>
        <v>Insurance</v>
      </c>
      <c r="B18" s="126">
        <v>4000</v>
      </c>
      <c r="C18" s="126">
        <v>5250</v>
      </c>
      <c r="D18" s="140">
        <f t="shared" si="5"/>
        <v>-1250</v>
      </c>
      <c r="E18" s="126">
        <v>5000</v>
      </c>
      <c r="F18" s="126">
        <v>5250</v>
      </c>
      <c r="G18" s="140">
        <f t="shared" si="6"/>
        <v>-250</v>
      </c>
      <c r="H18" s="126">
        <v>6750</v>
      </c>
      <c r="I18" s="126">
        <v>5250</v>
      </c>
      <c r="J18" s="141">
        <f t="shared" si="7"/>
        <v>1500</v>
      </c>
    </row>
    <row r="19" spans="1:10" ht="19.149999999999999" customHeight="1" x14ac:dyDescent="0.3">
      <c r="A19" s="90" t="str">
        <f>Budgeted!A18</f>
        <v>Wages and Salaries</v>
      </c>
      <c r="B19" s="144">
        <v>810000</v>
      </c>
      <c r="C19" s="144">
        <v>920000</v>
      </c>
      <c r="D19" s="145">
        <f t="shared" si="5"/>
        <v>-110000</v>
      </c>
      <c r="E19" s="144">
        <v>915000</v>
      </c>
      <c r="F19" s="144">
        <v>920000</v>
      </c>
      <c r="G19" s="145">
        <f t="shared" si="6"/>
        <v>-5000</v>
      </c>
      <c r="H19" s="144">
        <v>1050500</v>
      </c>
      <c r="I19" s="144">
        <v>920000</v>
      </c>
      <c r="J19" s="146">
        <f t="shared" si="7"/>
        <v>130500</v>
      </c>
    </row>
    <row r="20" spans="1:10" ht="19.149999999999999" customHeight="1" x14ac:dyDescent="0.3">
      <c r="A20" s="83" t="str">
        <f>Budgeted!A19</f>
        <v>Running Expenses</v>
      </c>
      <c r="B20" s="126">
        <v>2200</v>
      </c>
      <c r="C20" s="126">
        <v>2300</v>
      </c>
      <c r="D20" s="140">
        <f t="shared" si="5"/>
        <v>-100</v>
      </c>
      <c r="E20" s="126">
        <v>2200</v>
      </c>
      <c r="F20" s="126">
        <v>2300</v>
      </c>
      <c r="G20" s="140">
        <f t="shared" si="6"/>
        <v>-100</v>
      </c>
      <c r="H20" s="126">
        <v>2350</v>
      </c>
      <c r="I20" s="126">
        <v>2300</v>
      </c>
      <c r="J20" s="141">
        <f t="shared" si="7"/>
        <v>50</v>
      </c>
    </row>
    <row r="21" spans="1:10" ht="19.149999999999999" customHeight="1" x14ac:dyDescent="0.3">
      <c r="A21" s="76" t="str">
        <f>Budgeted!A20</f>
        <v>Utilities</v>
      </c>
      <c r="B21" s="136">
        <v>2800</v>
      </c>
      <c r="C21" s="136">
        <v>2800</v>
      </c>
      <c r="D21" s="135">
        <f t="shared" si="5"/>
        <v>0</v>
      </c>
      <c r="E21" s="136">
        <v>2800</v>
      </c>
      <c r="F21" s="136">
        <v>2800</v>
      </c>
      <c r="G21" s="135">
        <f t="shared" si="6"/>
        <v>0</v>
      </c>
      <c r="H21" s="136">
        <v>2800</v>
      </c>
      <c r="I21" s="136">
        <v>2800</v>
      </c>
      <c r="J21" s="139">
        <f t="shared" si="7"/>
        <v>0</v>
      </c>
    </row>
    <row r="22" spans="1:10" ht="19.149999999999999" customHeight="1" thickBot="1" x14ac:dyDescent="0.35">
      <c r="A22" s="74" t="s">
        <v>56</v>
      </c>
      <c r="B22" s="138">
        <v>888183.34</v>
      </c>
      <c r="C22" s="72">
        <v>998683.34</v>
      </c>
      <c r="D22" s="11">
        <f t="shared" si="5"/>
        <v>-110500</v>
      </c>
      <c r="E22" s="72">
        <v>978333.33</v>
      </c>
      <c r="F22" s="11">
        <v>998683.33</v>
      </c>
      <c r="G22" s="11">
        <f t="shared" si="6"/>
        <v>-20350</v>
      </c>
      <c r="H22" s="11">
        <v>1147433.33</v>
      </c>
      <c r="I22" s="11">
        <v>998683.33</v>
      </c>
      <c r="J22" s="88">
        <f t="shared" si="7"/>
        <v>148750.00000000012</v>
      </c>
    </row>
    <row r="23" spans="1:10" ht="19.149999999999999" customHeight="1" thickTop="1" x14ac:dyDescent="0.3">
      <c r="A23" s="80" t="s">
        <v>57</v>
      </c>
      <c r="B23" s="135"/>
      <c r="C23" s="135"/>
      <c r="D23" s="135"/>
      <c r="E23" s="135"/>
      <c r="F23" s="135"/>
      <c r="G23" s="135"/>
      <c r="H23" s="135"/>
      <c r="I23" s="135"/>
      <c r="J23" s="139"/>
    </row>
    <row r="24" spans="1:10" ht="19.149999999999999" customHeight="1" x14ac:dyDescent="0.3">
      <c r="A24" s="85" t="str">
        <f>'Actual '!A23</f>
        <v xml:space="preserve">Revenue   </v>
      </c>
      <c r="B24" s="140" cm="1">
        <f t="array" ref="B24:B30">'Actual '!B23:B29</f>
        <v>2054000</v>
      </c>
      <c r="C24" s="140">
        <f>C11</f>
        <v>1775000</v>
      </c>
      <c r="D24" s="140">
        <f>B24-C24</f>
        <v>279000</v>
      </c>
      <c r="E24" s="140" cm="1">
        <f t="array" ref="E24:E30">'Actual '!C23:C29</f>
        <v>1828850</v>
      </c>
      <c r="F24" s="140">
        <f>F11</f>
        <v>1775000</v>
      </c>
      <c r="G24" s="140">
        <f>E24-F24</f>
        <v>53850</v>
      </c>
      <c r="H24" s="140" cm="1">
        <f t="array" ref="H24:H30">'Actual '!D23:D29</f>
        <v>1369500</v>
      </c>
      <c r="I24" s="140">
        <f>I11</f>
        <v>1775000</v>
      </c>
      <c r="J24" s="141">
        <f>H24-I24</f>
        <v>-405500</v>
      </c>
    </row>
    <row r="25" spans="1:10" ht="19.149999999999999" customHeight="1" x14ac:dyDescent="0.3">
      <c r="A25" s="99" t="str">
        <f>'Actual '!A24</f>
        <v>Cost of Goods Sold</v>
      </c>
      <c r="B25" s="147">
        <v>10001.219999999999</v>
      </c>
      <c r="C25" s="147">
        <f>C14</f>
        <v>10000</v>
      </c>
      <c r="D25" s="147">
        <f t="shared" ref="D25:D30" si="8">B25-C25</f>
        <v>1.2199999999993452</v>
      </c>
      <c r="E25" s="147">
        <v>8932.44</v>
      </c>
      <c r="F25" s="147">
        <f>F14</f>
        <v>10000</v>
      </c>
      <c r="G25" s="147">
        <f t="shared" ref="G25:G30" si="9">E25-F25</f>
        <v>-1067.5599999999995</v>
      </c>
      <c r="H25" s="147">
        <v>9466.34</v>
      </c>
      <c r="I25" s="147">
        <f>I14</f>
        <v>30000</v>
      </c>
      <c r="J25" s="148">
        <f t="shared" ref="J25:J30" si="10">H25-I25</f>
        <v>-20533.66</v>
      </c>
    </row>
    <row r="26" spans="1:10" ht="19.149999999999999" customHeight="1" x14ac:dyDescent="0.3">
      <c r="A26" s="75" t="str">
        <f>'Actual '!A25</f>
        <v>Gross Profit</v>
      </c>
      <c r="B26" s="73">
        <v>2043998.78</v>
      </c>
      <c r="C26" s="73">
        <f>C24-C25</f>
        <v>1765000</v>
      </c>
      <c r="D26" s="73">
        <f t="shared" si="8"/>
        <v>278998.78000000003</v>
      </c>
      <c r="E26" s="73">
        <v>1819917.56</v>
      </c>
      <c r="F26" s="73">
        <f>F24-F25</f>
        <v>1765000</v>
      </c>
      <c r="G26" s="73">
        <f t="shared" si="9"/>
        <v>54917.560000000056</v>
      </c>
      <c r="H26" s="73">
        <v>1360033.66</v>
      </c>
      <c r="I26" s="73">
        <f>I24-I25</f>
        <v>1745000</v>
      </c>
      <c r="J26" s="98">
        <f t="shared" si="10"/>
        <v>-384966.34000000008</v>
      </c>
    </row>
    <row r="27" spans="1:10" ht="19.149999999999999" customHeight="1" x14ac:dyDescent="0.3">
      <c r="A27" s="84" t="str">
        <f>'Actual '!A26</f>
        <v>Expenses</v>
      </c>
      <c r="B27" s="142">
        <v>888183.34</v>
      </c>
      <c r="C27" s="142">
        <f>C22</f>
        <v>998683.34</v>
      </c>
      <c r="D27" s="142">
        <f t="shared" si="8"/>
        <v>-110500</v>
      </c>
      <c r="E27" s="142">
        <v>978333.33</v>
      </c>
      <c r="F27" s="142">
        <f>F22</f>
        <v>998683.33</v>
      </c>
      <c r="G27" s="142">
        <f t="shared" si="9"/>
        <v>-20350</v>
      </c>
      <c r="H27" s="142">
        <v>1147433.33</v>
      </c>
      <c r="I27" s="142">
        <f>I22</f>
        <v>998683.33</v>
      </c>
      <c r="J27" s="143">
        <f t="shared" si="10"/>
        <v>148750.00000000012</v>
      </c>
    </row>
    <row r="28" spans="1:10" ht="19.149999999999999" customHeight="1" x14ac:dyDescent="0.3">
      <c r="A28" s="85" t="str">
        <f>'Actual '!A27</f>
        <v>Other Revenue</v>
      </c>
      <c r="B28" s="140">
        <v>0</v>
      </c>
      <c r="C28" s="140">
        <v>0</v>
      </c>
      <c r="D28" s="140">
        <f t="shared" si="8"/>
        <v>0</v>
      </c>
      <c r="E28" s="140">
        <v>0</v>
      </c>
      <c r="F28" s="140">
        <v>0</v>
      </c>
      <c r="G28" s="140">
        <f t="shared" si="9"/>
        <v>0</v>
      </c>
      <c r="H28" s="140">
        <v>0</v>
      </c>
      <c r="I28" s="140">
        <v>0</v>
      </c>
      <c r="J28" s="141">
        <f t="shared" si="10"/>
        <v>0</v>
      </c>
    </row>
    <row r="29" spans="1:10" ht="19.149999999999999" customHeight="1" x14ac:dyDescent="0.3">
      <c r="A29" s="76" t="str">
        <f>'Actual '!A28</f>
        <v>Other Expenses</v>
      </c>
      <c r="B29" s="135">
        <v>0</v>
      </c>
      <c r="C29" s="135">
        <v>0</v>
      </c>
      <c r="D29" s="135">
        <f t="shared" si="8"/>
        <v>0</v>
      </c>
      <c r="E29" s="135">
        <v>0</v>
      </c>
      <c r="F29" s="135">
        <v>0</v>
      </c>
      <c r="G29" s="135">
        <f t="shared" si="9"/>
        <v>0</v>
      </c>
      <c r="H29" s="135">
        <v>0</v>
      </c>
      <c r="I29" s="135">
        <v>0</v>
      </c>
      <c r="J29" s="139">
        <f t="shared" si="10"/>
        <v>0</v>
      </c>
    </row>
    <row r="30" spans="1:10" ht="19.149999999999999" customHeight="1" thickBot="1" x14ac:dyDescent="0.35">
      <c r="A30" s="74" t="str">
        <f>'Actual '!A29</f>
        <v xml:space="preserve"> Net Position </v>
      </c>
      <c r="B30" s="138">
        <v>1155815.44</v>
      </c>
      <c r="C30" s="72">
        <f>C26-SUM(C27:C29)</f>
        <v>766316.66</v>
      </c>
      <c r="D30" s="11">
        <f t="shared" si="8"/>
        <v>389498.77999999991</v>
      </c>
      <c r="E30" s="72">
        <v>841584.2300000001</v>
      </c>
      <c r="F30" s="72">
        <f>F26-SUM(F27:F29)</f>
        <v>766316.67</v>
      </c>
      <c r="G30" s="11">
        <f t="shared" si="9"/>
        <v>75267.560000000056</v>
      </c>
      <c r="H30" s="11">
        <v>212600.32999999984</v>
      </c>
      <c r="I30" s="72">
        <f>I26-SUM(I27:I29)</f>
        <v>746316.67</v>
      </c>
      <c r="J30" s="88">
        <f t="shared" si="10"/>
        <v>-533716.3400000002</v>
      </c>
    </row>
    <row r="31" spans="1:10" ht="19.149999999999999" customHeight="1" thickTop="1" thickBot="1" x14ac:dyDescent="0.35">
      <c r="A31" s="70"/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14.5" thickBot="1" x14ac:dyDescent="0.35">
      <c r="A32" s="7" t="s">
        <v>58</v>
      </c>
      <c r="B32" s="8"/>
      <c r="C32" s="9"/>
      <c r="D32" s="9"/>
      <c r="E32" s="10"/>
    </row>
  </sheetData>
  <mergeCells count="5">
    <mergeCell ref="B3:D3"/>
    <mergeCell ref="E3:G3"/>
    <mergeCell ref="H3:J3"/>
    <mergeCell ref="A2:J2"/>
    <mergeCell ref="A1:J1"/>
  </mergeCells>
  <conditionalFormatting sqref="B6:J31">
    <cfRule type="cellIs" dxfId="3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3E21-9FCE-4635-A830-7EB2BA884318}">
  <dimension ref="A1:D17"/>
  <sheetViews>
    <sheetView showGridLines="0" workbookViewId="0">
      <selection activeCell="A3" sqref="A3:D17"/>
    </sheetView>
  </sheetViews>
  <sheetFormatPr defaultRowHeight="14" x14ac:dyDescent="0.3"/>
  <cols>
    <col min="1" max="1" width="15.25" customWidth="1"/>
    <col min="2" max="2" width="13.25" customWidth="1"/>
    <col min="3" max="3" width="15.25" customWidth="1"/>
    <col min="4" max="4" width="13" customWidth="1"/>
  </cols>
  <sheetData>
    <row r="1" spans="1:4" ht="15.5" x14ac:dyDescent="0.35">
      <c r="A1" s="156" t="s">
        <v>51</v>
      </c>
      <c r="B1" s="157"/>
      <c r="C1" s="157"/>
      <c r="D1" s="158"/>
    </row>
    <row r="2" spans="1:4" x14ac:dyDescent="0.3">
      <c r="A2" s="39"/>
      <c r="B2" s="39" t="s">
        <v>48</v>
      </c>
      <c r="C2" s="39" t="s">
        <v>49</v>
      </c>
      <c r="D2" s="39" t="s">
        <v>59</v>
      </c>
    </row>
    <row r="3" spans="1:4" x14ac:dyDescent="0.3">
      <c r="A3" s="149" t="str">
        <f>'Budgeted vs Actual '!B$3</f>
        <v xml:space="preserve">July </v>
      </c>
      <c r="B3" s="92">
        <f>'Budgeted vs Actual '!B11</f>
        <v>2054000</v>
      </c>
      <c r="C3" s="92">
        <f>'Budgeted vs Actual '!C11</f>
        <v>1775000</v>
      </c>
      <c r="D3" s="93">
        <f>'Budgeted vs Actual '!D11</f>
        <v>279000</v>
      </c>
    </row>
    <row r="4" spans="1:4" x14ac:dyDescent="0.3">
      <c r="A4" s="150" t="str">
        <f>'Budgeted vs Actual '!E$3</f>
        <v xml:space="preserve">August </v>
      </c>
      <c r="B4" s="96">
        <f>'Budgeted vs Actual '!E11</f>
        <v>1828850</v>
      </c>
      <c r="C4" s="96">
        <f>'Budgeted vs Actual '!F11</f>
        <v>1775000</v>
      </c>
      <c r="D4" s="97">
        <f>'Budgeted vs Actual '!G11</f>
        <v>53850</v>
      </c>
    </row>
    <row r="5" spans="1:4" x14ac:dyDescent="0.3">
      <c r="A5" s="151" t="str">
        <f>'Budgeted vs Actual '!H$3</f>
        <v>September</v>
      </c>
      <c r="B5" s="94">
        <f>'Budgeted vs Actual '!H11</f>
        <v>1369500</v>
      </c>
      <c r="C5" s="94">
        <f>'Budgeted vs Actual '!I11</f>
        <v>1775000</v>
      </c>
      <c r="D5" s="95">
        <f>'Budgeted vs Actual '!J11</f>
        <v>-405500</v>
      </c>
    </row>
    <row r="6" spans="1:4" ht="14.5" thickBot="1" x14ac:dyDescent="0.35">
      <c r="A6" s="6"/>
      <c r="B6" s="6"/>
      <c r="C6" s="6"/>
      <c r="D6" s="6"/>
    </row>
    <row r="7" spans="1:4" ht="15.5" x14ac:dyDescent="0.35">
      <c r="A7" s="159" t="s">
        <v>60</v>
      </c>
      <c r="B7" s="160"/>
      <c r="C7" s="160"/>
      <c r="D7" s="161"/>
    </row>
    <row r="8" spans="1:4" x14ac:dyDescent="0.3">
      <c r="A8" s="152"/>
      <c r="B8" s="152" t="s">
        <v>48</v>
      </c>
      <c r="C8" s="152" t="s">
        <v>49</v>
      </c>
      <c r="D8" s="152" t="s">
        <v>59</v>
      </c>
    </row>
    <row r="9" spans="1:4" x14ac:dyDescent="0.3">
      <c r="A9" s="149" t="str">
        <f>'Budgeted vs Actual '!B$3</f>
        <v xml:space="preserve">July </v>
      </c>
      <c r="B9" s="92">
        <f>'Budgeted vs Actual '!B22</f>
        <v>888183.34</v>
      </c>
      <c r="C9" s="92">
        <f>'Budgeted vs Actual '!C22</f>
        <v>998683.34</v>
      </c>
      <c r="D9" s="93">
        <f>'Budgeted vs Actual '!D22</f>
        <v>-110500</v>
      </c>
    </row>
    <row r="10" spans="1:4" x14ac:dyDescent="0.3">
      <c r="A10" s="150" t="str">
        <f>'Budgeted vs Actual '!E$3</f>
        <v xml:space="preserve">August </v>
      </c>
      <c r="B10" s="96">
        <f>'Budgeted vs Actual '!E22</f>
        <v>978333.33</v>
      </c>
      <c r="C10" s="96">
        <f>'Budgeted vs Actual '!F22</f>
        <v>998683.33</v>
      </c>
      <c r="D10" s="97">
        <f>'Budgeted vs Actual '!G22</f>
        <v>-20350</v>
      </c>
    </row>
    <row r="11" spans="1:4" x14ac:dyDescent="0.3">
      <c r="A11" s="151" t="str">
        <f>'Budgeted vs Actual '!H$3</f>
        <v>September</v>
      </c>
      <c r="B11" s="94">
        <f>'Budgeted vs Actual '!H22</f>
        <v>1147433.33</v>
      </c>
      <c r="C11" s="94">
        <f>'Budgeted vs Actual '!I22</f>
        <v>998683.33</v>
      </c>
      <c r="D11" s="95">
        <f>'Budgeted vs Actual '!J22</f>
        <v>148750.00000000012</v>
      </c>
    </row>
    <row r="12" spans="1:4" ht="14.5" thickBot="1" x14ac:dyDescent="0.35">
      <c r="A12" s="6"/>
      <c r="B12" s="6"/>
      <c r="C12" s="6"/>
      <c r="D12" s="6"/>
    </row>
    <row r="13" spans="1:4" ht="15.5" x14ac:dyDescent="0.35">
      <c r="A13" s="159" t="s">
        <v>57</v>
      </c>
      <c r="B13" s="160"/>
      <c r="C13" s="160"/>
      <c r="D13" s="161"/>
    </row>
    <row r="14" spans="1:4" x14ac:dyDescent="0.3">
      <c r="A14" s="152"/>
      <c r="B14" s="152" t="s">
        <v>48</v>
      </c>
      <c r="C14" s="152" t="s">
        <v>49</v>
      </c>
      <c r="D14" s="152" t="s">
        <v>59</v>
      </c>
    </row>
    <row r="15" spans="1:4" x14ac:dyDescent="0.3">
      <c r="A15" s="149" t="str">
        <f>'Budgeted vs Actual '!B$3</f>
        <v xml:space="preserve">July </v>
      </c>
      <c r="B15" s="92">
        <f>'Budgeted vs Actual '!B30</f>
        <v>1155815.44</v>
      </c>
      <c r="C15" s="92">
        <f>'Budgeted vs Actual '!C30</f>
        <v>766316.66</v>
      </c>
      <c r="D15" s="93">
        <f>'Budgeted vs Actual '!D30</f>
        <v>389498.77999999991</v>
      </c>
    </row>
    <row r="16" spans="1:4" x14ac:dyDescent="0.3">
      <c r="A16" s="150" t="str">
        <f>'Budgeted vs Actual '!E$3</f>
        <v xml:space="preserve">August </v>
      </c>
      <c r="B16" s="96">
        <f>'Budgeted vs Actual '!E30</f>
        <v>841584.2300000001</v>
      </c>
      <c r="C16" s="96">
        <f>'Budgeted vs Actual '!F30</f>
        <v>766316.67</v>
      </c>
      <c r="D16" s="97">
        <f>'Budgeted vs Actual '!G30</f>
        <v>75267.560000000056</v>
      </c>
    </row>
    <row r="17" spans="1:4" x14ac:dyDescent="0.3">
      <c r="A17" s="151" t="str">
        <f>'Budgeted vs Actual '!H$3</f>
        <v>September</v>
      </c>
      <c r="B17" s="94">
        <f>'Budgeted vs Actual '!H30</f>
        <v>212600.32999999984</v>
      </c>
      <c r="C17" s="94">
        <f>'Budgeted vs Actual '!I30</f>
        <v>746316.67</v>
      </c>
      <c r="D17" s="95">
        <f>'Budgeted vs Actual '!J30</f>
        <v>-533716.3400000002</v>
      </c>
    </row>
  </sheetData>
  <mergeCells count="3">
    <mergeCell ref="A1:D1"/>
    <mergeCell ref="A7:D7"/>
    <mergeCell ref="A13:D13"/>
  </mergeCells>
  <conditionalFormatting sqref="B3:D5">
    <cfRule type="cellIs" dxfId="2" priority="2" operator="lessThan">
      <formula>0</formula>
    </cfRule>
  </conditionalFormatting>
  <conditionalFormatting sqref="B9:D11">
    <cfRule type="cellIs" dxfId="1" priority="4" operator="lessThan">
      <formula>0</formula>
    </cfRule>
  </conditionalFormatting>
  <conditionalFormatting sqref="B15:D17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0A93CB9D-3667-40B9-80A9-104E4993E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5C70AB-B34B-4E39-888D-65DEF19969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12D3D0-BE1B-4DAC-8414-915F68696268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Budgeted</vt:lpstr>
      <vt:lpstr>Actual </vt:lpstr>
      <vt:lpstr>Budgeted vs Actual </vt:lpstr>
      <vt:lpstr>Graphs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shaw</dc:creator>
  <cp:keywords/>
  <dc:description/>
  <cp:lastModifiedBy>Orshy Fekete</cp:lastModifiedBy>
  <cp:revision/>
  <dcterms:created xsi:type="dcterms:W3CDTF">2020-09-15T02:25:57Z</dcterms:created>
  <dcterms:modified xsi:type="dcterms:W3CDTF">2024-08-13T03:53:41Z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2024-08-13T03:53:41Z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647e1dcc-abb7-4f23-a631-150af1eaa022</vt:lpwstr>
  </property>
  <property fmtid="{D5CDD505-2E9C-101B-9397-08002B2CF9AE}" pid="9" name="MSIP_Label_c96ed6d7-747c-41fd-b042-ff14484edc24_ContentBits">
    <vt:lpwstr>0</vt:lpwstr>
  </property>
</Properties>
</file>